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1352" windowHeight="6096" activeTab="0"/>
  </bookViews>
  <sheets>
    <sheet name="SONC Budget 2013-2014" sheetId="1" r:id="rId1"/>
    <sheet name="DONE Reconciliation" sheetId="2" r:id="rId2"/>
    <sheet name="Demand Warrants" sheetId="3" r:id="rId3"/>
    <sheet name="US Bank Credit Card" sheetId="4" r:id="rId4"/>
    <sheet name="Admin Asst Hours and Wages" sheetId="5" r:id="rId5"/>
  </sheets>
  <definedNames>
    <definedName name="_xlnm.Print_Area" localSheetId="2">'Demand Warrants'!$A$1:$G$48</definedName>
    <definedName name="_xlnm.Print_Area" localSheetId="1">'DONE Reconciliation'!$A$1:$F$30</definedName>
    <definedName name="_xlnm.Print_Area" localSheetId="3">'US Bank Credit Card'!$A$1:$K$68</definedName>
  </definedNames>
  <calcPr fullCalcOnLoad="1"/>
</workbook>
</file>

<file path=xl/comments1.xml><?xml version="1.0" encoding="utf-8"?>
<comments xmlns="http://schemas.openxmlformats.org/spreadsheetml/2006/main">
  <authors>
    <author>Jeremy</author>
  </authors>
  <commentList>
    <comment ref="E12" authorId="0">
      <text>
        <r>
          <rPr>
            <sz val="9"/>
            <rFont val="Tahoma"/>
            <family val="0"/>
          </rPr>
          <t xml:space="preserve">LAUSD 12 SONC Board  Mtgs. @ $250. 
</t>
        </r>
      </text>
    </comment>
    <comment ref="E16" authorId="0">
      <text>
        <r>
          <rPr>
            <sz val="9"/>
            <rFont val="Tahoma"/>
            <family val="0"/>
          </rPr>
          <t xml:space="preserve">52 weeks based on approx. $105.76 per week
</t>
        </r>
      </text>
    </comment>
    <comment ref="E17" authorId="0">
      <text>
        <r>
          <rPr>
            <sz val="9"/>
            <rFont val="Tahoma"/>
            <family val="0"/>
          </rPr>
          <t xml:space="preserve">Board and Committee copying services for meetings
</t>
        </r>
      </text>
    </comment>
    <comment ref="E18" authorId="0">
      <text>
        <r>
          <rPr>
            <sz val="9"/>
            <rFont val="Tahoma"/>
            <family val="0"/>
          </rPr>
          <t xml:space="preserve">AT&amp;T $26.00 per month, additional allocation to cover price increase
</t>
        </r>
      </text>
    </comment>
    <comment ref="E21" authorId="0">
      <text>
        <r>
          <rPr>
            <sz val="9"/>
            <rFont val="Tahoma"/>
            <family val="0"/>
          </rPr>
          <t xml:space="preserve">SONC tote bags, T-shirts, promotional items: refrigerator magnets, paper pads.
</t>
        </r>
      </text>
    </comment>
    <comment ref="E25" authorId="0">
      <text>
        <r>
          <rPr>
            <sz val="9"/>
            <rFont val="Tahoma"/>
            <family val="0"/>
          </rPr>
          <t xml:space="preserve">Allocation for Day in Park and Sherman Oaks Street Fair
FY 2011 - DIP cost $13,298.24, Street Fair $400.00
</t>
        </r>
      </text>
    </comment>
    <comment ref="E27" authorId="0">
      <text>
        <r>
          <rPr>
            <sz val="9"/>
            <rFont val="Tahoma"/>
            <family val="0"/>
          </rPr>
          <t xml:space="preserve">Board and committee meetings $125 @ 12
</t>
        </r>
      </text>
    </comment>
    <comment ref="E28" authorId="0">
      <text>
        <r>
          <rPr>
            <sz val="9"/>
            <rFont val="Tahoma"/>
            <family val="0"/>
          </rPr>
          <t xml:space="preserve">SONC website webmaster $200 per month
</t>
        </r>
      </text>
    </comment>
    <comment ref="F12" authorId="0">
      <text>
        <r>
          <rPr>
            <sz val="9"/>
            <rFont val="Tahoma"/>
            <family val="0"/>
          </rPr>
          <t xml:space="preserve">LAUSD 12 SONC Board  Mtgs. @ $250. 
</t>
        </r>
      </text>
    </comment>
    <comment ref="F16" authorId="0">
      <text>
        <r>
          <rPr>
            <sz val="9"/>
            <rFont val="Tahoma"/>
            <family val="0"/>
          </rPr>
          <t xml:space="preserve">52 weeks based on approx. $105.76 per week
</t>
        </r>
      </text>
    </comment>
    <comment ref="F17" authorId="0">
      <text>
        <r>
          <rPr>
            <sz val="9"/>
            <rFont val="Tahoma"/>
            <family val="0"/>
          </rPr>
          <t xml:space="preserve">Board and Committee copying services for meetings
</t>
        </r>
      </text>
    </comment>
    <comment ref="F18" authorId="0">
      <text>
        <r>
          <rPr>
            <sz val="9"/>
            <rFont val="Tahoma"/>
            <family val="0"/>
          </rPr>
          <t xml:space="preserve">AT&amp;T $26.00 per month, additional allocation to cover price increase
</t>
        </r>
      </text>
    </comment>
    <comment ref="F21" authorId="0">
      <text>
        <r>
          <rPr>
            <sz val="9"/>
            <rFont val="Tahoma"/>
            <family val="0"/>
          </rPr>
          <t xml:space="preserve">SONC tote bags, T-shirts, promotional items: refrigerator magnets, paper pads.
</t>
        </r>
      </text>
    </comment>
    <comment ref="F25" authorId="0">
      <text>
        <r>
          <rPr>
            <sz val="9"/>
            <rFont val="Tahoma"/>
            <family val="0"/>
          </rPr>
          <t xml:space="preserve">Allocation for Day in Park and Sherman Oaks Street Fair
FY 2011 - DIP cost $13,298.24, Street Fair $400.00
</t>
        </r>
      </text>
    </comment>
    <comment ref="F27" authorId="0">
      <text>
        <r>
          <rPr>
            <sz val="9"/>
            <rFont val="Tahoma"/>
            <family val="0"/>
          </rPr>
          <t xml:space="preserve">Board and committee meetings $125 @ 12
</t>
        </r>
      </text>
    </comment>
    <comment ref="F28" authorId="0">
      <text>
        <r>
          <rPr>
            <sz val="9"/>
            <rFont val="Tahoma"/>
            <family val="0"/>
          </rPr>
          <t xml:space="preserve">SONC website webmaster $200 per month
</t>
        </r>
      </text>
    </comment>
  </commentList>
</comments>
</file>

<file path=xl/sharedStrings.xml><?xml version="1.0" encoding="utf-8"?>
<sst xmlns="http://schemas.openxmlformats.org/spreadsheetml/2006/main" count="165" uniqueCount="140">
  <si>
    <t>Date</t>
  </si>
  <si>
    <t>Amount</t>
  </si>
  <si>
    <t>Purpose</t>
  </si>
  <si>
    <t>Total:</t>
  </si>
  <si>
    <t>Balance</t>
  </si>
  <si>
    <t>Credit Card Disbursements</t>
  </si>
  <si>
    <t>Debit</t>
  </si>
  <si>
    <t>Credit</t>
  </si>
  <si>
    <t>Funds Committed Not Paid</t>
  </si>
  <si>
    <t>Funds Available Per D.O.N.E.</t>
  </si>
  <si>
    <t>100 Operations</t>
  </si>
  <si>
    <t>200 Outreach</t>
  </si>
  <si>
    <t>300 Community Improvement</t>
  </si>
  <si>
    <t>Grand Total</t>
  </si>
  <si>
    <t>Yearly Allocation</t>
  </si>
  <si>
    <t>Total</t>
  </si>
  <si>
    <t>Pg 1</t>
  </si>
  <si>
    <t>Pg 2</t>
  </si>
  <si>
    <t>Pg 4</t>
  </si>
  <si>
    <t>Estimated Funds Available and Uncommited</t>
  </si>
  <si>
    <t>Funds Available</t>
  </si>
  <si>
    <t>Committed Funds NOT PAID</t>
  </si>
  <si>
    <t>Revised Funds Available</t>
  </si>
  <si>
    <t>SUSPENDED Committed Funds</t>
  </si>
  <si>
    <t>%</t>
  </si>
  <si>
    <t>FAC</t>
  </si>
  <si>
    <t>AUD</t>
  </si>
  <si>
    <t>COM</t>
  </si>
  <si>
    <t>COP</t>
  </si>
  <si>
    <t>OFF</t>
  </si>
  <si>
    <t>ADV</t>
  </si>
  <si>
    <t>Advertising</t>
  </si>
  <si>
    <t>BAN</t>
  </si>
  <si>
    <t>Banners</t>
  </si>
  <si>
    <t>ELE</t>
  </si>
  <si>
    <t>EVE</t>
  </si>
  <si>
    <t>MAT</t>
  </si>
  <si>
    <t>Material Distribution</t>
  </si>
  <si>
    <t>NEW</t>
  </si>
  <si>
    <t>Newsletter</t>
  </si>
  <si>
    <t>PRI</t>
  </si>
  <si>
    <t>WEB</t>
  </si>
  <si>
    <t>BEA</t>
  </si>
  <si>
    <t>Beautification Projects</t>
  </si>
  <si>
    <t>CSE</t>
  </si>
  <si>
    <t>Community Services</t>
  </si>
  <si>
    <t>LAF</t>
  </si>
  <si>
    <t>LAFD Purchase</t>
  </si>
  <si>
    <t>LAP</t>
  </si>
  <si>
    <t>LAPD Purchase</t>
  </si>
  <si>
    <t>LAU</t>
  </si>
  <si>
    <t>LAUSD / Educational Support</t>
  </si>
  <si>
    <t>Library Purchase</t>
  </si>
  <si>
    <t>MED</t>
  </si>
  <si>
    <t>Median Beautification</t>
  </si>
  <si>
    <t>REC</t>
  </si>
  <si>
    <t>Rec and Parks Purchase</t>
  </si>
  <si>
    <t>GRT</t>
  </si>
  <si>
    <t>OTH</t>
  </si>
  <si>
    <t>Outreach - Other</t>
  </si>
  <si>
    <t>Community Improvement - Other</t>
  </si>
  <si>
    <t>Adjustments to Statement - Pending Estimated Transactions</t>
  </si>
  <si>
    <t>SHERMAN OAKS NEIGHBORHOOD COUNCIL</t>
  </si>
  <si>
    <t>ADMIN ASST - Rochelle Stern</t>
  </si>
  <si>
    <t>Week Ending</t>
  </si>
  <si>
    <t>Hours</t>
  </si>
  <si>
    <t>Earnings</t>
  </si>
  <si>
    <t>Payment</t>
  </si>
  <si>
    <t>Paid To:</t>
  </si>
  <si>
    <t>Total To Date</t>
  </si>
  <si>
    <t>Balance Remaining</t>
  </si>
  <si>
    <t>Date Paid</t>
  </si>
  <si>
    <t>Estimated</t>
  </si>
  <si>
    <t xml:space="preserve">Rollover </t>
  </si>
  <si>
    <t>Budget Codes &amp; Categories</t>
  </si>
  <si>
    <t>Audio and Video Services</t>
  </si>
  <si>
    <t>Computer Software/Supplies</t>
  </si>
  <si>
    <t>Meeting Facilities and Space Rental</t>
  </si>
  <si>
    <t>Office Equipment and Supplies</t>
  </si>
  <si>
    <t>MIS</t>
  </si>
  <si>
    <t>General Operations/Miscellaneous</t>
  </si>
  <si>
    <t>Board Retreat/Training</t>
  </si>
  <si>
    <t xml:space="preserve">Temps - Administrative </t>
  </si>
  <si>
    <t>Copying Services</t>
  </si>
  <si>
    <t>TEL</t>
  </si>
  <si>
    <t xml:space="preserve">Voice Mail Service </t>
  </si>
  <si>
    <t>Outreach Events</t>
  </si>
  <si>
    <t>POS</t>
  </si>
  <si>
    <t>Food and Refreshments for Events and Meetings</t>
  </si>
  <si>
    <t>Website Maintenance/Enhancement/Creation</t>
  </si>
  <si>
    <t>Printing Services</t>
  </si>
  <si>
    <t>PUB</t>
  </si>
  <si>
    <t>Public Safety</t>
  </si>
  <si>
    <t>LAS</t>
  </si>
  <si>
    <t>400 Neighborhood Purpose Grants</t>
  </si>
  <si>
    <t>Neighborhood Purpose Grants</t>
  </si>
  <si>
    <t>Budget Line Item</t>
  </si>
  <si>
    <t>Budget Line</t>
  </si>
  <si>
    <t xml:space="preserve">Percentage of Budget                Total         YTD Actual                    </t>
  </si>
  <si>
    <t>RET</t>
  </si>
  <si>
    <t>TAC</t>
  </si>
  <si>
    <r>
      <t xml:space="preserve"> </t>
    </r>
    <r>
      <rPr>
        <b/>
        <sz val="10"/>
        <rFont val="Berlin Sans FB Demi"/>
        <family val="2"/>
      </rPr>
      <t xml:space="preserve">  Sub Total</t>
    </r>
  </si>
  <si>
    <t>Postage/mailings/P.O. Box</t>
  </si>
  <si>
    <t>FAR</t>
  </si>
  <si>
    <t>CIP</t>
  </si>
  <si>
    <t>ANALYSIS OF WEEKLY EARNINGS for Fiscal Year 2012 - 2013</t>
  </si>
  <si>
    <t>Sherman Oaks Neighborhood Council</t>
  </si>
  <si>
    <t>Available</t>
  </si>
  <si>
    <t>Projected</t>
  </si>
  <si>
    <t>Estimated Budget Surplus</t>
  </si>
  <si>
    <t xml:space="preserve">  Budget for Fiscal Year 2013 - 2014</t>
  </si>
  <si>
    <t>NC Allocation for FY 2013-14</t>
  </si>
  <si>
    <t>Funds Carried over from FYE 2013</t>
  </si>
  <si>
    <r>
      <t xml:space="preserve">Demand Warrants </t>
    </r>
    <r>
      <rPr>
        <b/>
        <sz val="10"/>
        <rFont val="Arial"/>
        <family val="2"/>
      </rPr>
      <t>Paid</t>
    </r>
    <r>
      <rPr>
        <sz val="10"/>
        <rFont val="Arial"/>
        <family val="0"/>
      </rPr>
      <t xml:space="preserve"> 201-14</t>
    </r>
  </si>
  <si>
    <t>Demand Warrants FY 2013-14</t>
  </si>
  <si>
    <t>FY 2013 - 14</t>
  </si>
  <si>
    <t xml:space="preserve">  Approved  on 6/10/13</t>
  </si>
  <si>
    <t>500 Election Outreach</t>
  </si>
  <si>
    <t>Budget Notes: Pending Payments, Unfunded Budget Line</t>
  </si>
  <si>
    <t>Election Outreach and related expenses</t>
  </si>
  <si>
    <t>Goodway Print &amp; Copy</t>
  </si>
  <si>
    <t>LUC Committee Copies</t>
  </si>
  <si>
    <t>USPS</t>
  </si>
  <si>
    <t>Annual SONC P.O. Box fee</t>
  </si>
  <si>
    <t>LUC copies</t>
  </si>
  <si>
    <t>Sherman Oaks Chamber Street Fair</t>
  </si>
  <si>
    <t>SONC outreach event</t>
  </si>
  <si>
    <t>LAUSD</t>
  </si>
  <si>
    <t>Board Meetings 9/9/13 &amp; 10/14/13</t>
  </si>
  <si>
    <t>Lloyds Staffing</t>
  </si>
  <si>
    <t>W/E 7/7/13</t>
  </si>
  <si>
    <t>W/E 7/14/13</t>
  </si>
  <si>
    <t>W/E 7/21/13</t>
  </si>
  <si>
    <t>W/E 6/16/13, 6/23/13, 6/30/13</t>
  </si>
  <si>
    <t>Ralph's</t>
  </si>
  <si>
    <t>Refreshments Board Meeting/Reception Ron Galperin</t>
  </si>
  <si>
    <t>Board Meeting Copies</t>
  </si>
  <si>
    <t>FINANCIAL STATUS AS OF: 09/26/13</t>
  </si>
  <si>
    <t>As Of 09/26/13</t>
  </si>
  <si>
    <t>US BANK - Credit Card as of 09/26/13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</si>
</sst>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;[Red]&quot;$&quot;#,##0"/>
    <numFmt numFmtId="166" formatCode="&quot;$&quot;#,##0.00;[Red]&quot;$&quot;#,##0.00"/>
    <numFmt numFmtId="167" formatCode="&quot;$&quot;#,##0.0"/>
    <numFmt numFmtId="168" formatCode="&quot;$&quot;#,##0.00"/>
    <numFmt numFmtId="169" formatCode="&quot;$&quot;#,##0.0_);[Red]\(&quot;$&quot;#,##0.0\)"/>
    <numFmt numFmtId="170" formatCode="0.00_);\(0.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;[Red]0.00"/>
    <numFmt numFmtId="176" formatCode="mm/dd/yy;@"/>
    <numFmt numFmtId="177" formatCode="mmm\-yyyy"/>
    <numFmt numFmtId="178" formatCode="0.0"/>
    <numFmt numFmtId="179" formatCode="[$-409]mmmm\ d\,\ yyyy;@"/>
    <numFmt numFmtId="180" formatCode="0.000000000000000%"/>
  </numFmts>
  <fonts count="6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1"/>
      <name val="Arial Black"/>
      <family val="2"/>
    </font>
    <font>
      <sz val="11"/>
      <name val="Arial Black"/>
      <family val="2"/>
    </font>
    <font>
      <sz val="10"/>
      <name val="Arial Black"/>
      <family val="2"/>
    </font>
    <font>
      <sz val="12"/>
      <name val="Arial Black"/>
      <family val="2"/>
    </font>
    <font>
      <b/>
      <sz val="11"/>
      <name val="Berlin Sans FB Demi"/>
      <family val="2"/>
    </font>
    <font>
      <b/>
      <sz val="12"/>
      <name val="Berlin Sans FB Demi"/>
      <family val="2"/>
    </font>
    <font>
      <b/>
      <sz val="10"/>
      <name val="Berlin Sans FB Demi"/>
      <family val="2"/>
    </font>
    <font>
      <b/>
      <u val="single"/>
      <sz val="10"/>
      <name val="Berlin Sans FB Demi"/>
      <family val="2"/>
    </font>
    <font>
      <u val="single"/>
      <sz val="10"/>
      <name val="Arial"/>
      <family val="2"/>
    </font>
    <font>
      <b/>
      <u val="singleAccounting"/>
      <sz val="10"/>
      <name val="Berlin Sans FB Demi"/>
      <family val="2"/>
    </font>
    <font>
      <u val="singleAccounting"/>
      <sz val="10"/>
      <name val="Arial"/>
      <family val="2"/>
    </font>
    <font>
      <sz val="9"/>
      <name val="Tahoma"/>
      <family val="0"/>
    </font>
    <font>
      <u val="single"/>
      <sz val="10"/>
      <name val="Arial Black"/>
      <family val="2"/>
    </font>
    <font>
      <b/>
      <u val="single"/>
      <sz val="10"/>
      <name val="Berlin Sans FB"/>
      <family val="2"/>
    </font>
    <font>
      <b/>
      <sz val="10"/>
      <name val="Berlin Sans FB"/>
      <family val="2"/>
    </font>
    <font>
      <b/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8" fontId="0" fillId="0" borderId="0" xfId="0" applyNumberFormat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4" fontId="0" fillId="0" borderId="12" xfId="0" applyNumberFormat="1" applyFill="1" applyBorder="1" applyAlignment="1">
      <alignment/>
    </xf>
    <xf numFmtId="0" fontId="2" fillId="0" borderId="10" xfId="0" applyFont="1" applyFill="1" applyBorder="1" applyAlignment="1">
      <alignment horizontal="centerContinuous"/>
    </xf>
    <xf numFmtId="0" fontId="1" fillId="0" borderId="10" xfId="0" applyFont="1" applyFill="1" applyBorder="1" applyAlignment="1">
      <alignment horizontal="centerContinuous"/>
    </xf>
    <xf numFmtId="0" fontId="0" fillId="0" borderId="12" xfId="0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8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8" fontId="1" fillId="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2"/>
    </xf>
    <xf numFmtId="0" fontId="2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4" fontId="1" fillId="0" borderId="0" xfId="0" applyNumberFormat="1" applyFont="1" applyFill="1" applyBorder="1" applyAlignment="1">
      <alignment horizontal="centerContinuous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 horizontal="right"/>
      <protection locked="0"/>
    </xf>
    <xf numFmtId="8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 locked="0"/>
    </xf>
    <xf numFmtId="14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8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right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8" fontId="0" fillId="0" borderId="0" xfId="0" applyNumberFormat="1" applyAlignment="1">
      <alignment/>
    </xf>
    <xf numFmtId="0" fontId="1" fillId="0" borderId="16" xfId="0" applyFont="1" applyFill="1" applyBorder="1" applyAlignment="1">
      <alignment horizontal="left"/>
    </xf>
    <xf numFmtId="4" fontId="1" fillId="0" borderId="16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8" fillId="0" borderId="0" xfId="0" applyFont="1" applyAlignment="1">
      <alignment/>
    </xf>
    <xf numFmtId="175" fontId="0" fillId="0" borderId="0" xfId="0" applyNumberFormat="1" applyAlignment="1">
      <alignment/>
    </xf>
    <xf numFmtId="175" fontId="0" fillId="0" borderId="15" xfId="0" applyNumberFormat="1" applyBorder="1" applyAlignment="1">
      <alignment/>
    </xf>
    <xf numFmtId="175" fontId="0" fillId="0" borderId="11" xfId="0" applyNumberFormat="1" applyBorder="1" applyAlignment="1">
      <alignment/>
    </xf>
    <xf numFmtId="176" fontId="0" fillId="0" borderId="0" xfId="0" applyNumberForma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175" fontId="0" fillId="0" borderId="14" xfId="0" applyNumberForma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5" fontId="6" fillId="0" borderId="0" xfId="0" applyNumberFormat="1" applyFont="1" applyBorder="1" applyAlignment="1">
      <alignment/>
    </xf>
    <xf numFmtId="176" fontId="0" fillId="0" borderId="16" xfId="0" applyNumberFormat="1" applyBorder="1" applyAlignment="1">
      <alignment/>
    </xf>
    <xf numFmtId="175" fontId="0" fillId="0" borderId="16" xfId="0" applyNumberFormat="1" applyBorder="1" applyAlignment="1">
      <alignment/>
    </xf>
    <xf numFmtId="175" fontId="1" fillId="0" borderId="14" xfId="0" applyNumberFormat="1" applyFont="1" applyBorder="1" applyAlignment="1">
      <alignment/>
    </xf>
    <xf numFmtId="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5" fontId="0" fillId="0" borderId="0" xfId="0" applyNumberFormat="1" applyBorder="1" applyAlignment="1">
      <alignment/>
    </xf>
    <xf numFmtId="2" fontId="9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15" xfId="0" applyBorder="1" applyAlignment="1">
      <alignment horizontal="right"/>
    </xf>
    <xf numFmtId="44" fontId="1" fillId="0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Fill="1" applyAlignment="1">
      <alignment/>
    </xf>
    <xf numFmtId="0" fontId="1" fillId="0" borderId="0" xfId="0" applyFont="1" applyBorder="1" applyAlignment="1">
      <alignment/>
    </xf>
    <xf numFmtId="8" fontId="0" fillId="0" borderId="0" xfId="0" applyNumberFormat="1" applyFill="1" applyBorder="1" applyAlignment="1">
      <alignment/>
    </xf>
    <xf numFmtId="14" fontId="0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44" fontId="12" fillId="0" borderId="0" xfId="0" applyNumberFormat="1" applyFont="1" applyBorder="1" applyAlignment="1">
      <alignment/>
    </xf>
    <xf numFmtId="0" fontId="12" fillId="0" borderId="14" xfId="0" applyFont="1" applyBorder="1" applyAlignment="1">
      <alignment/>
    </xf>
    <xf numFmtId="44" fontId="12" fillId="0" borderId="14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/>
    </xf>
    <xf numFmtId="9" fontId="12" fillId="0" borderId="12" xfId="60" applyFont="1" applyBorder="1" applyAlignment="1">
      <alignment/>
    </xf>
    <xf numFmtId="4" fontId="13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44" fontId="1" fillId="0" borderId="0" xfId="44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44" fontId="15" fillId="0" borderId="12" xfId="0" applyNumberFormat="1" applyFont="1" applyBorder="1" applyAlignment="1">
      <alignment/>
    </xf>
    <xf numFmtId="0" fontId="15" fillId="0" borderId="12" xfId="0" applyFont="1" applyBorder="1" applyAlignment="1">
      <alignment horizontal="left"/>
    </xf>
    <xf numFmtId="0" fontId="16" fillId="0" borderId="12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17" xfId="0" applyFont="1" applyBorder="1" applyAlignment="1">
      <alignment horizontal="right"/>
    </xf>
    <xf numFmtId="0" fontId="0" fillId="0" borderId="17" xfId="0" applyBorder="1" applyAlignment="1">
      <alignment/>
    </xf>
    <xf numFmtId="0" fontId="17" fillId="0" borderId="18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44" fontId="17" fillId="0" borderId="20" xfId="44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21" xfId="0" applyFont="1" applyFill="1" applyBorder="1" applyAlignment="1">
      <alignment/>
    </xf>
    <xf numFmtId="44" fontId="17" fillId="0" borderId="22" xfId="44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44" fontId="18" fillId="0" borderId="22" xfId="44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23" xfId="0" applyFont="1" applyFill="1" applyBorder="1" applyAlignment="1">
      <alignment/>
    </xf>
    <xf numFmtId="10" fontId="17" fillId="0" borderId="15" xfId="0" applyNumberFormat="1" applyFont="1" applyFill="1" applyBorder="1" applyAlignment="1">
      <alignment horizontal="center"/>
    </xf>
    <xf numFmtId="44" fontId="17" fillId="0" borderId="24" xfId="44" applyFont="1" applyFill="1" applyBorder="1" applyAlignment="1">
      <alignment/>
    </xf>
    <xf numFmtId="0" fontId="17" fillId="0" borderId="14" xfId="0" applyFont="1" applyFill="1" applyBorder="1" applyAlignment="1">
      <alignment horizontal="left"/>
    </xf>
    <xf numFmtId="0" fontId="17" fillId="0" borderId="14" xfId="0" applyFont="1" applyFill="1" applyBorder="1" applyAlignment="1">
      <alignment/>
    </xf>
    <xf numFmtId="44" fontId="17" fillId="0" borderId="25" xfId="44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44" fontId="17" fillId="0" borderId="22" xfId="44" applyFont="1" applyBorder="1" applyAlignment="1">
      <alignment/>
    </xf>
    <xf numFmtId="44" fontId="20" fillId="0" borderId="22" xfId="44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44" fontId="17" fillId="0" borderId="26" xfId="44" applyFont="1" applyFill="1" applyBorder="1" applyAlignment="1">
      <alignment/>
    </xf>
    <xf numFmtId="44" fontId="17" fillId="0" borderId="0" xfId="44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18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10" fontId="17" fillId="0" borderId="12" xfId="0" applyNumberFormat="1" applyFont="1" applyFill="1" applyBorder="1" applyAlignment="1">
      <alignment horizontal="center"/>
    </xf>
    <xf numFmtId="44" fontId="17" fillId="0" borderId="28" xfId="44" applyFont="1" applyFill="1" applyBorder="1" applyAlignment="1">
      <alignment/>
    </xf>
    <xf numFmtId="0" fontId="17" fillId="0" borderId="0" xfId="0" applyFont="1" applyAlignment="1">
      <alignment/>
    </xf>
    <xf numFmtId="0" fontId="15" fillId="0" borderId="0" xfId="0" applyFont="1" applyFill="1" applyBorder="1" applyAlignment="1">
      <alignment/>
    </xf>
    <xf numFmtId="44" fontId="15" fillId="0" borderId="16" xfId="44" applyFont="1" applyFill="1" applyBorder="1" applyAlignment="1">
      <alignment/>
    </xf>
    <xf numFmtId="44" fontId="0" fillId="0" borderId="0" xfId="44" applyFont="1" applyAlignment="1">
      <alignment/>
    </xf>
    <xf numFmtId="0" fontId="1" fillId="0" borderId="0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4" fontId="1" fillId="0" borderId="22" xfId="44" applyFont="1" applyBorder="1" applyAlignment="1">
      <alignment/>
    </xf>
    <xf numFmtId="0" fontId="1" fillId="0" borderId="0" xfId="0" applyFont="1" applyAlignment="1">
      <alignment horizontal="right"/>
    </xf>
    <xf numFmtId="44" fontId="21" fillId="0" borderId="0" xfId="44" applyFont="1" applyAlignment="1">
      <alignment/>
    </xf>
    <xf numFmtId="44" fontId="26" fillId="0" borderId="0" xfId="44" applyFont="1" applyAlignment="1">
      <alignment/>
    </xf>
    <xf numFmtId="0" fontId="11" fillId="0" borderId="14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5" fillId="0" borderId="27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2" fillId="0" borderId="0" xfId="57" applyFont="1" applyFill="1" applyAlignment="1">
      <alignment horizontal="center"/>
      <protection/>
    </xf>
    <xf numFmtId="0" fontId="2" fillId="0" borderId="0" xfId="0" applyFont="1" applyFill="1" applyAlignment="1">
      <alignment horizontal="center"/>
    </xf>
    <xf numFmtId="179" fontId="2" fillId="0" borderId="15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9.140625" style="47" customWidth="1"/>
    <col min="2" max="2" width="48.57421875" style="47" customWidth="1"/>
    <col min="3" max="3" width="0.2890625" style="47" customWidth="1"/>
    <col min="4" max="4" width="18.140625" style="47" customWidth="1"/>
    <col min="5" max="5" width="16.28125" style="47" customWidth="1"/>
    <col min="6" max="6" width="15.8515625" style="47" customWidth="1"/>
    <col min="7" max="7" width="15.140625" style="47" bestFit="1" customWidth="1"/>
    <col min="8" max="8" width="10.28125" style="47" bestFit="1" customWidth="1"/>
    <col min="9" max="11" width="9.140625" style="47" customWidth="1"/>
    <col min="12" max="12" width="9.7109375" style="47" bestFit="1" customWidth="1"/>
    <col min="13" max="16384" width="9.140625" style="47" customWidth="1"/>
  </cols>
  <sheetData>
    <row r="1" spans="1:6" ht="15">
      <c r="A1" s="155" t="s">
        <v>106</v>
      </c>
      <c r="B1" s="155"/>
      <c r="C1" s="155"/>
      <c r="D1" s="155"/>
      <c r="E1" s="155"/>
      <c r="F1"/>
    </row>
    <row r="2" spans="1:6" ht="16.5" customHeight="1">
      <c r="A2" s="156" t="s">
        <v>110</v>
      </c>
      <c r="B2" s="156"/>
      <c r="C2" s="156"/>
      <c r="D2" s="156"/>
      <c r="E2" s="156"/>
      <c r="F2" s="77"/>
    </row>
    <row r="3" spans="1:6" ht="18.75" thickBot="1">
      <c r="A3" s="157" t="s">
        <v>116</v>
      </c>
      <c r="B3" s="157"/>
      <c r="C3" s="157"/>
      <c r="D3" s="157"/>
      <c r="E3" s="157"/>
      <c r="F3" s="77"/>
    </row>
    <row r="4" spans="1:6" ht="18.75">
      <c r="A4" s="158" t="s">
        <v>14</v>
      </c>
      <c r="B4" s="158"/>
      <c r="C4" s="85"/>
      <c r="D4" s="86"/>
      <c r="E4" s="87">
        <v>37000</v>
      </c>
      <c r="F4" s="86"/>
    </row>
    <row r="5" spans="1:6" ht="18.75">
      <c r="A5" s="151" t="s">
        <v>73</v>
      </c>
      <c r="B5" s="151"/>
      <c r="C5" s="88"/>
      <c r="D5" s="88"/>
      <c r="E5" s="89">
        <v>0</v>
      </c>
      <c r="F5" s="86"/>
    </row>
    <row r="6" spans="1:6" ht="19.5" thickBot="1">
      <c r="A6" s="90" t="s">
        <v>15</v>
      </c>
      <c r="B6" s="90"/>
      <c r="C6" s="91"/>
      <c r="D6" s="92"/>
      <c r="E6" s="100">
        <f>+E4+E5</f>
        <v>37000</v>
      </c>
      <c r="F6" s="86"/>
    </row>
    <row r="7" spans="1:7" ht="13.5" customHeight="1">
      <c r="A7" s="152"/>
      <c r="B7" s="152"/>
      <c r="C7" s="86"/>
      <c r="D7" s="86"/>
      <c r="E7" s="86"/>
      <c r="F7" s="86"/>
      <c r="G7" s="146" t="s">
        <v>108</v>
      </c>
    </row>
    <row r="8" spans="1:7" ht="15.75" thickBot="1">
      <c r="A8" s="101" t="s">
        <v>74</v>
      </c>
      <c r="B8" s="102"/>
      <c r="C8" s="102"/>
      <c r="D8" s="153" t="s">
        <v>98</v>
      </c>
      <c r="E8" s="154"/>
      <c r="F8" s="154"/>
      <c r="G8" s="145" t="s">
        <v>107</v>
      </c>
    </row>
    <row r="9" spans="1:6" ht="12.75" customHeight="1">
      <c r="A9" s="103"/>
      <c r="B9" s="104" t="s">
        <v>10</v>
      </c>
      <c r="C9" s="103"/>
      <c r="D9" s="105" t="s">
        <v>24</v>
      </c>
      <c r="E9" s="106" t="s">
        <v>15</v>
      </c>
      <c r="F9" s="107"/>
    </row>
    <row r="10" spans="1:7" ht="12.75">
      <c r="A10" s="108" t="s">
        <v>26</v>
      </c>
      <c r="B10" s="108" t="s">
        <v>75</v>
      </c>
      <c r="C10" s="109"/>
      <c r="D10" s="108"/>
      <c r="E10" s="110">
        <v>200</v>
      </c>
      <c r="F10" s="110">
        <v>200</v>
      </c>
      <c r="G10" s="141">
        <f>17.22-17.22</f>
        <v>0</v>
      </c>
    </row>
    <row r="11" spans="1:7" s="2" customFormat="1" ht="12" customHeight="1">
      <c r="A11" s="111" t="s">
        <v>27</v>
      </c>
      <c r="B11" s="111" t="s">
        <v>76</v>
      </c>
      <c r="C11" s="112"/>
      <c r="D11" s="111"/>
      <c r="E11" s="113">
        <v>500</v>
      </c>
      <c r="F11" s="113">
        <v>500</v>
      </c>
      <c r="G11" s="95"/>
    </row>
    <row r="12" spans="1:7" ht="12.75">
      <c r="A12" s="111" t="s">
        <v>25</v>
      </c>
      <c r="B12" s="111" t="s">
        <v>77</v>
      </c>
      <c r="C12" s="112"/>
      <c r="D12" s="111"/>
      <c r="E12" s="113">
        <v>2000</v>
      </c>
      <c r="F12" s="113">
        <f>2000-259.48</f>
        <v>1740.52</v>
      </c>
      <c r="G12" s="141">
        <f>1028-1028</f>
        <v>0</v>
      </c>
    </row>
    <row r="13" spans="1:8" ht="12.75">
      <c r="A13" s="111" t="s">
        <v>29</v>
      </c>
      <c r="B13" s="111" t="s">
        <v>78</v>
      </c>
      <c r="C13" s="112"/>
      <c r="D13" s="111"/>
      <c r="E13" s="113">
        <v>400</v>
      </c>
      <c r="F13" s="113">
        <v>400</v>
      </c>
      <c r="G13" s="141">
        <v>0</v>
      </c>
      <c r="H13" s="141"/>
    </row>
    <row r="14" spans="1:8" ht="12.75">
      <c r="A14" s="111" t="s">
        <v>79</v>
      </c>
      <c r="B14" s="111" t="s">
        <v>80</v>
      </c>
      <c r="C14" s="112"/>
      <c r="D14" s="111"/>
      <c r="E14" s="113">
        <v>500</v>
      </c>
      <c r="F14" s="113">
        <v>500</v>
      </c>
      <c r="G14" s="141">
        <v>0</v>
      </c>
      <c r="H14" s="141"/>
    </row>
    <row r="15" spans="1:8" ht="12.75">
      <c r="A15" s="111" t="s">
        <v>99</v>
      </c>
      <c r="B15" s="111" t="s">
        <v>81</v>
      </c>
      <c r="C15" s="112"/>
      <c r="D15" s="111"/>
      <c r="E15" s="113">
        <v>700</v>
      </c>
      <c r="F15" s="113">
        <v>700</v>
      </c>
      <c r="G15" s="141">
        <v>0</v>
      </c>
      <c r="H15" s="141"/>
    </row>
    <row r="16" spans="1:8" ht="12.75">
      <c r="A16" s="111" t="s">
        <v>100</v>
      </c>
      <c r="B16" s="111" t="s">
        <v>82</v>
      </c>
      <c r="C16" s="112"/>
      <c r="D16" s="111"/>
      <c r="E16" s="113">
        <v>3800</v>
      </c>
      <c r="F16" s="113">
        <f>3800-59.4-190.08-142.56-142.56</f>
        <v>3265.4</v>
      </c>
      <c r="G16" s="141">
        <v>0</v>
      </c>
      <c r="H16" s="141"/>
    </row>
    <row r="17" spans="1:8" ht="12.75">
      <c r="A17" s="111" t="s">
        <v>28</v>
      </c>
      <c r="B17" s="111" t="s">
        <v>83</v>
      </c>
      <c r="C17" s="112"/>
      <c r="D17" s="111"/>
      <c r="E17" s="113">
        <v>500</v>
      </c>
      <c r="F17" s="113">
        <f>500-3.05-2.62-1.74-12.81-2.18</f>
        <v>477.59999999999997</v>
      </c>
      <c r="G17" s="141">
        <v>0</v>
      </c>
      <c r="H17" s="141"/>
    </row>
    <row r="18" spans="1:8" ht="15">
      <c r="A18" s="114" t="s">
        <v>84</v>
      </c>
      <c r="B18" s="114" t="s">
        <v>85</v>
      </c>
      <c r="C18" s="115"/>
      <c r="D18" s="114"/>
      <c r="E18" s="116">
        <v>400</v>
      </c>
      <c r="F18" s="116">
        <v>400</v>
      </c>
      <c r="G18" s="149">
        <v>0</v>
      </c>
      <c r="H18" s="141"/>
    </row>
    <row r="19" spans="1:8" ht="13.5" thickBot="1">
      <c r="A19" s="117"/>
      <c r="B19" s="118" t="s">
        <v>101</v>
      </c>
      <c r="C19" s="119"/>
      <c r="D19" s="120">
        <f>+E19/37000</f>
        <v>0.24324324324324326</v>
      </c>
      <c r="E19" s="121">
        <f>SUM(E10:E18)</f>
        <v>9000</v>
      </c>
      <c r="F19" s="121">
        <f>SUM(F10:F18)</f>
        <v>8183.52</v>
      </c>
      <c r="G19" s="95">
        <f>SUM(G10:G18)</f>
        <v>0</v>
      </c>
      <c r="H19" s="141"/>
    </row>
    <row r="20" spans="1:8" ht="12.75">
      <c r="A20" s="29"/>
      <c r="B20" s="122" t="s">
        <v>11</v>
      </c>
      <c r="C20" s="123"/>
      <c r="D20" s="144"/>
      <c r="E20" s="124"/>
      <c r="F20" s="124"/>
      <c r="G20" s="141"/>
      <c r="H20" s="141"/>
    </row>
    <row r="21" spans="1:8" ht="12.75">
      <c r="A21" s="111" t="s">
        <v>30</v>
      </c>
      <c r="B21" s="125" t="s">
        <v>31</v>
      </c>
      <c r="C21" s="112"/>
      <c r="D21" s="111"/>
      <c r="E21" s="113">
        <v>500</v>
      </c>
      <c r="F21" s="113">
        <v>500</v>
      </c>
      <c r="G21" s="141">
        <f>1500-1500</f>
        <v>0</v>
      </c>
      <c r="H21" s="141"/>
    </row>
    <row r="22" spans="1:8" ht="12.75">
      <c r="A22" s="111" t="s">
        <v>32</v>
      </c>
      <c r="B22" s="111" t="s">
        <v>33</v>
      </c>
      <c r="C22" s="29"/>
      <c r="D22" s="29"/>
      <c r="E22" s="126">
        <v>500</v>
      </c>
      <c r="F22" s="126">
        <v>500</v>
      </c>
      <c r="G22" s="141">
        <v>0</v>
      </c>
      <c r="H22" s="141"/>
    </row>
    <row r="23" spans="1:8" ht="12.75">
      <c r="A23" s="111" t="s">
        <v>38</v>
      </c>
      <c r="B23" s="111" t="s">
        <v>39</v>
      </c>
      <c r="C23" s="29"/>
      <c r="D23" s="29"/>
      <c r="E23" s="113">
        <v>1500</v>
      </c>
      <c r="F23" s="113">
        <v>1500</v>
      </c>
      <c r="G23" s="141">
        <f>500+300-800</f>
        <v>0</v>
      </c>
      <c r="H23" s="141"/>
    </row>
    <row r="24" spans="1:8" ht="12.75">
      <c r="A24" s="111" t="s">
        <v>36</v>
      </c>
      <c r="B24" s="111" t="s">
        <v>37</v>
      </c>
      <c r="C24" s="29"/>
      <c r="D24" s="29"/>
      <c r="E24" s="126">
        <v>500</v>
      </c>
      <c r="F24" s="126">
        <v>500</v>
      </c>
      <c r="G24" s="141">
        <f>500+900-1400</f>
        <v>0</v>
      </c>
      <c r="H24" s="141"/>
    </row>
    <row r="25" spans="1:8" ht="15.75" customHeight="1">
      <c r="A25" s="111" t="s">
        <v>35</v>
      </c>
      <c r="B25" s="111" t="s">
        <v>86</v>
      </c>
      <c r="C25" s="112"/>
      <c r="D25" s="111"/>
      <c r="E25" s="113">
        <v>9000</v>
      </c>
      <c r="F25" s="113">
        <f>9000-400</f>
        <v>8600</v>
      </c>
      <c r="G25" s="141">
        <v>0</v>
      </c>
      <c r="H25" s="141"/>
    </row>
    <row r="26" spans="1:8" s="2" customFormat="1" ht="12" customHeight="1">
      <c r="A26" s="111" t="s">
        <v>87</v>
      </c>
      <c r="B26" s="111" t="s">
        <v>102</v>
      </c>
      <c r="C26" s="112"/>
      <c r="D26" s="111"/>
      <c r="E26" s="113">
        <v>500</v>
      </c>
      <c r="F26" s="113">
        <f>500-96</f>
        <v>404</v>
      </c>
      <c r="G26" s="141">
        <v>0</v>
      </c>
      <c r="H26" s="141"/>
    </row>
    <row r="27" spans="1:8" ht="12.75">
      <c r="A27" s="111" t="s">
        <v>103</v>
      </c>
      <c r="B27" s="111" t="s">
        <v>88</v>
      </c>
      <c r="C27" s="112"/>
      <c r="D27" s="111"/>
      <c r="E27" s="113">
        <v>1400</v>
      </c>
      <c r="F27" s="113">
        <f>1400-196.59</f>
        <v>1203.41</v>
      </c>
      <c r="G27" s="141">
        <v>0</v>
      </c>
      <c r="H27" s="141"/>
    </row>
    <row r="28" spans="1:8" ht="12.75">
      <c r="A28" s="111" t="s">
        <v>41</v>
      </c>
      <c r="B28" s="111" t="s">
        <v>89</v>
      </c>
      <c r="C28" s="112"/>
      <c r="D28" s="111"/>
      <c r="E28" s="113">
        <v>1200</v>
      </c>
      <c r="F28" s="113">
        <v>1200</v>
      </c>
      <c r="G28" s="141">
        <v>0</v>
      </c>
      <c r="H28" s="141"/>
    </row>
    <row r="29" spans="1:8" ht="12.75">
      <c r="A29" s="111" t="s">
        <v>40</v>
      </c>
      <c r="B29" s="111" t="s">
        <v>90</v>
      </c>
      <c r="C29" s="112"/>
      <c r="D29" s="111"/>
      <c r="E29" s="113">
        <v>500</v>
      </c>
      <c r="F29" s="113">
        <v>500</v>
      </c>
      <c r="G29" s="141">
        <v>0</v>
      </c>
      <c r="H29" s="141"/>
    </row>
    <row r="30" spans="1:8" ht="15">
      <c r="A30" s="111" t="s">
        <v>58</v>
      </c>
      <c r="B30" s="111" t="s">
        <v>59</v>
      </c>
      <c r="C30" s="29"/>
      <c r="D30" s="29"/>
      <c r="E30" s="127">
        <v>400</v>
      </c>
      <c r="F30" s="127">
        <v>400</v>
      </c>
      <c r="G30" s="149">
        <v>0</v>
      </c>
      <c r="H30" s="141"/>
    </row>
    <row r="31" spans="1:8" ht="13.5" thickBot="1">
      <c r="A31" s="117"/>
      <c r="B31" s="118" t="s">
        <v>101</v>
      </c>
      <c r="C31" s="119"/>
      <c r="D31" s="120">
        <f>+E31/37000</f>
        <v>0.43243243243243246</v>
      </c>
      <c r="E31" s="121">
        <f>SUM(E21:E30)</f>
        <v>16000</v>
      </c>
      <c r="F31" s="121">
        <f>SUM(F21:F30)</f>
        <v>15307.41</v>
      </c>
      <c r="G31" s="95">
        <f>SUM(G21:G30)</f>
        <v>0</v>
      </c>
      <c r="H31" s="141"/>
    </row>
    <row r="32" spans="1:8" ht="12.75">
      <c r="A32" s="128"/>
      <c r="B32" s="129" t="s">
        <v>12</v>
      </c>
      <c r="C32" s="130"/>
      <c r="D32" s="130"/>
      <c r="E32" s="131"/>
      <c r="F32" s="131"/>
      <c r="G32" s="141"/>
      <c r="H32" s="141"/>
    </row>
    <row r="33" spans="1:8" ht="12.75">
      <c r="A33" s="111" t="s">
        <v>42</v>
      </c>
      <c r="B33" s="111" t="s">
        <v>43</v>
      </c>
      <c r="C33" s="128"/>
      <c r="D33" s="128"/>
      <c r="E33" s="126">
        <v>500</v>
      </c>
      <c r="F33" s="126">
        <v>500</v>
      </c>
      <c r="G33" s="141">
        <f>100-100</f>
        <v>0</v>
      </c>
      <c r="H33" s="141"/>
    </row>
    <row r="34" spans="1:8" ht="12.75">
      <c r="A34" s="111" t="s">
        <v>44</v>
      </c>
      <c r="B34" s="111" t="s">
        <v>45</v>
      </c>
      <c r="C34" s="128"/>
      <c r="D34" s="132"/>
      <c r="E34" s="126">
        <v>1000</v>
      </c>
      <c r="F34" s="126">
        <v>1000</v>
      </c>
      <c r="G34" s="141">
        <f>1000-1000</f>
        <v>0</v>
      </c>
      <c r="H34" s="141"/>
    </row>
    <row r="35" spans="1:8" ht="12.75">
      <c r="A35" s="111" t="s">
        <v>55</v>
      </c>
      <c r="B35" s="111" t="s">
        <v>56</v>
      </c>
      <c r="C35" s="133"/>
      <c r="D35" s="111"/>
      <c r="E35" s="113">
        <v>500</v>
      </c>
      <c r="F35" s="113">
        <v>500</v>
      </c>
      <c r="G35" s="141"/>
      <c r="H35" s="141"/>
    </row>
    <row r="36" spans="1:8" ht="12.75">
      <c r="A36" s="111" t="s">
        <v>91</v>
      </c>
      <c r="B36" s="111" t="s">
        <v>92</v>
      </c>
      <c r="C36" s="128"/>
      <c r="D36" s="128"/>
      <c r="E36" s="126">
        <v>200</v>
      </c>
      <c r="F36" s="126">
        <v>200</v>
      </c>
      <c r="G36" s="141">
        <f>600-600</f>
        <v>0</v>
      </c>
      <c r="H36" s="141"/>
    </row>
    <row r="37" spans="1:8" ht="12.75">
      <c r="A37" s="111" t="s">
        <v>46</v>
      </c>
      <c r="B37" s="111" t="s">
        <v>47</v>
      </c>
      <c r="C37" s="128"/>
      <c r="D37" s="128"/>
      <c r="E37" s="126">
        <v>100</v>
      </c>
      <c r="F37" s="126">
        <v>100</v>
      </c>
      <c r="G37" s="95"/>
      <c r="H37" s="141"/>
    </row>
    <row r="38" spans="1:8" s="2" customFormat="1" ht="12" customHeight="1">
      <c r="A38" s="111" t="s">
        <v>48</v>
      </c>
      <c r="B38" s="111" t="s">
        <v>49</v>
      </c>
      <c r="C38" s="128"/>
      <c r="D38" s="128"/>
      <c r="E38" s="126">
        <v>100</v>
      </c>
      <c r="F38" s="126">
        <v>100</v>
      </c>
      <c r="G38" s="141"/>
      <c r="H38" s="95"/>
    </row>
    <row r="39" spans="1:8" ht="12.75">
      <c r="A39" s="111" t="s">
        <v>50</v>
      </c>
      <c r="B39" s="111" t="s">
        <v>51</v>
      </c>
      <c r="C39" s="133"/>
      <c r="D39" s="111"/>
      <c r="E39" s="113">
        <v>100</v>
      </c>
      <c r="F39" s="113">
        <v>100</v>
      </c>
      <c r="G39" s="141"/>
      <c r="H39" s="141"/>
    </row>
    <row r="40" spans="1:8" ht="12.75">
      <c r="A40" s="111" t="s">
        <v>93</v>
      </c>
      <c r="B40" s="111" t="s">
        <v>52</v>
      </c>
      <c r="C40" s="133"/>
      <c r="D40" s="111"/>
      <c r="E40" s="113">
        <v>100</v>
      </c>
      <c r="F40" s="113">
        <v>100</v>
      </c>
      <c r="G40" s="141"/>
      <c r="H40" s="141"/>
    </row>
    <row r="41" spans="1:8" ht="12.75">
      <c r="A41" s="111" t="s">
        <v>53</v>
      </c>
      <c r="B41" s="111" t="s">
        <v>54</v>
      </c>
      <c r="C41" s="133"/>
      <c r="D41" s="111"/>
      <c r="E41" s="113">
        <v>500</v>
      </c>
      <c r="F41" s="113">
        <v>500</v>
      </c>
      <c r="G41" s="141"/>
      <c r="H41" s="141"/>
    </row>
    <row r="42" spans="1:8" ht="14.25">
      <c r="A42" s="111" t="s">
        <v>104</v>
      </c>
      <c r="B42" s="111" t="s">
        <v>60</v>
      </c>
      <c r="C42" s="133"/>
      <c r="D42" s="111"/>
      <c r="E42" s="127">
        <v>900</v>
      </c>
      <c r="F42" s="127">
        <v>900</v>
      </c>
      <c r="G42" s="141">
        <f>100-100</f>
        <v>0</v>
      </c>
      <c r="H42" s="141"/>
    </row>
    <row r="43" spans="1:8" ht="13.5" thickBot="1">
      <c r="A43" s="117"/>
      <c r="B43" s="118" t="s">
        <v>101</v>
      </c>
      <c r="C43" s="119"/>
      <c r="D43" s="120">
        <f>+E43/37000</f>
        <v>0.10810810810810811</v>
      </c>
      <c r="E43" s="121">
        <f>SUM(E33:E42)</f>
        <v>4000</v>
      </c>
      <c r="F43" s="121">
        <f>SUM(F33:F42)</f>
        <v>4000</v>
      </c>
      <c r="G43" s="95">
        <f>SUM(G33:G42)</f>
        <v>0</v>
      </c>
      <c r="H43" s="141"/>
    </row>
    <row r="44" spans="1:8" ht="12.75">
      <c r="A44" s="111" t="s">
        <v>57</v>
      </c>
      <c r="B44" s="129" t="s">
        <v>94</v>
      </c>
      <c r="C44" s="130"/>
      <c r="D44" s="130"/>
      <c r="E44" s="131"/>
      <c r="F44" s="131"/>
      <c r="G44" s="141"/>
      <c r="H44" s="141"/>
    </row>
    <row r="45" spans="1:8" ht="12.75">
      <c r="A45" s="111"/>
      <c r="B45" s="134" t="s">
        <v>95</v>
      </c>
      <c r="C45" s="109"/>
      <c r="D45" s="108"/>
      <c r="E45" s="110">
        <v>4000</v>
      </c>
      <c r="F45" s="110">
        <v>4000</v>
      </c>
      <c r="G45" s="141"/>
      <c r="H45" s="141"/>
    </row>
    <row r="46" spans="1:8" ht="13.5" thickBot="1">
      <c r="A46" s="117"/>
      <c r="B46" s="117" t="s">
        <v>101</v>
      </c>
      <c r="C46" s="135"/>
      <c r="D46" s="136">
        <f>+E46/37000</f>
        <v>0.10810810810810811</v>
      </c>
      <c r="E46" s="137">
        <f>SUM(E45)</f>
        <v>4000</v>
      </c>
      <c r="F46" s="137">
        <f>SUM(F45)</f>
        <v>4000</v>
      </c>
      <c r="G46" s="141"/>
      <c r="H46" s="141"/>
    </row>
    <row r="47" spans="1:8" ht="12.75">
      <c r="A47" s="111" t="s">
        <v>34</v>
      </c>
      <c r="B47" s="129" t="s">
        <v>117</v>
      </c>
      <c r="C47" s="130"/>
      <c r="D47" s="130"/>
      <c r="E47" s="131"/>
      <c r="F47" s="131"/>
      <c r="G47" s="141"/>
      <c r="H47" s="141"/>
    </row>
    <row r="48" spans="1:8" ht="12.75">
      <c r="A48" s="111"/>
      <c r="B48" s="111" t="s">
        <v>119</v>
      </c>
      <c r="C48" s="109"/>
      <c r="D48" s="108"/>
      <c r="E48" s="110">
        <v>4000</v>
      </c>
      <c r="F48" s="110">
        <v>4000</v>
      </c>
      <c r="G48" s="141"/>
      <c r="H48" s="141"/>
    </row>
    <row r="49" spans="1:8" ht="13.5" thickBot="1">
      <c r="A49" s="117"/>
      <c r="B49" s="117" t="s">
        <v>101</v>
      </c>
      <c r="C49" s="135"/>
      <c r="D49" s="136">
        <f>+E49/37000</f>
        <v>0.10810810810810811</v>
      </c>
      <c r="E49" s="137">
        <f>SUM(E48)</f>
        <v>4000</v>
      </c>
      <c r="F49" s="137">
        <f>SUM(F48)</f>
        <v>4000</v>
      </c>
      <c r="G49" s="141"/>
      <c r="H49" s="141"/>
    </row>
    <row r="50" ht="12.75">
      <c r="H50" s="141"/>
    </row>
    <row r="51" spans="1:8" ht="14.25" thickBot="1">
      <c r="A51" s="138"/>
      <c r="B51" s="139" t="s">
        <v>13</v>
      </c>
      <c r="C51" s="111"/>
      <c r="D51" s="120">
        <f>+E51/37000</f>
        <v>1</v>
      </c>
      <c r="E51" s="140">
        <f>+E19+E31+E43+E46+E49</f>
        <v>37000</v>
      </c>
      <c r="F51" s="140">
        <f>+F19+F31+F43+F46+F49</f>
        <v>35490.93</v>
      </c>
      <c r="G51" s="147">
        <f>+G19+G31+G43+G46</f>
        <v>0</v>
      </c>
      <c r="H51" s="141"/>
    </row>
    <row r="52" spans="1:8" ht="15.75">
      <c r="A52" s="143" t="s">
        <v>118</v>
      </c>
      <c r="B52" s="86"/>
      <c r="C52" s="86"/>
      <c r="D52" s="86"/>
      <c r="E52" s="93"/>
      <c r="F52" s="141"/>
      <c r="H52" s="141"/>
    </row>
    <row r="53" spans="1:8" ht="15.75" customHeight="1">
      <c r="A53" s="84"/>
      <c r="B53" s="142"/>
      <c r="C53" s="48"/>
      <c r="D53" s="48"/>
      <c r="F53" s="95">
        <v>0</v>
      </c>
      <c r="H53" s="141"/>
    </row>
    <row r="54" spans="1:8" s="2" customFormat="1" ht="12.75" customHeight="1">
      <c r="A54" s="84"/>
      <c r="B54" s="142"/>
      <c r="C54" s="48"/>
      <c r="D54" s="48"/>
      <c r="E54" s="47"/>
      <c r="F54" s="95">
        <v>0</v>
      </c>
      <c r="G54" s="47"/>
      <c r="H54" s="95"/>
    </row>
    <row r="55" spans="1:8" ht="12.75">
      <c r="A55" s="84"/>
      <c r="H55" s="141"/>
    </row>
    <row r="56" spans="1:8" ht="13.5" customHeight="1">
      <c r="A56" s="84"/>
      <c r="B56" s="48"/>
      <c r="C56" s="48"/>
      <c r="E56" s="2"/>
      <c r="F56" s="150"/>
      <c r="G56" s="2"/>
      <c r="H56" s="141"/>
    </row>
    <row r="57" spans="2:8" ht="13.5" customHeight="1">
      <c r="B57" s="139" t="s">
        <v>15</v>
      </c>
      <c r="E57" s="78"/>
      <c r="F57" s="95">
        <f>SUM(F53:F56)</f>
        <v>0</v>
      </c>
      <c r="G57" s="147"/>
      <c r="H57" s="141"/>
    </row>
    <row r="58" ht="12" customHeight="1"/>
    <row r="59" spans="1:7" ht="12.75">
      <c r="A59" s="48"/>
      <c r="B59" s="78"/>
      <c r="C59" s="48"/>
      <c r="D59" s="48"/>
      <c r="F59" s="148" t="s">
        <v>109</v>
      </c>
      <c r="G59" s="94">
        <f>+G51+F57</f>
        <v>0</v>
      </c>
    </row>
    <row r="61" spans="1:4" ht="12.75">
      <c r="A61" s="48"/>
      <c r="B61" s="48"/>
      <c r="C61" s="48"/>
      <c r="D61" s="48"/>
    </row>
    <row r="62" spans="1:4" ht="12.75">
      <c r="A62" s="48"/>
      <c r="B62" s="48"/>
      <c r="C62" s="48"/>
      <c r="D62" s="48"/>
    </row>
    <row r="63" spans="1:4" ht="12.75">
      <c r="A63" s="48"/>
      <c r="B63" s="48"/>
      <c r="C63" s="48"/>
      <c r="D63" s="48"/>
    </row>
    <row r="64" spans="1:4" ht="12.75">
      <c r="A64" s="48"/>
      <c r="B64" s="48"/>
      <c r="C64" s="48"/>
      <c r="D64" s="48"/>
    </row>
    <row r="65" spans="1:4" ht="12.75">
      <c r="A65" s="48"/>
      <c r="B65" s="48"/>
      <c r="C65" s="48"/>
      <c r="D65" s="48"/>
    </row>
    <row r="66" spans="1:4" ht="12.75">
      <c r="A66" s="48"/>
      <c r="B66" s="48"/>
      <c r="C66" s="48"/>
      <c r="D66" s="48"/>
    </row>
    <row r="67" spans="1:4" ht="12.75">
      <c r="A67" s="48"/>
      <c r="B67" s="48"/>
      <c r="C67" s="48"/>
      <c r="D67" s="48"/>
    </row>
    <row r="68" spans="1:4" ht="12.75">
      <c r="A68" s="48"/>
      <c r="B68" s="48"/>
      <c r="C68" s="48"/>
      <c r="D68" s="48"/>
    </row>
    <row r="69" spans="1:4" ht="12.75">
      <c r="A69" s="48"/>
      <c r="B69" s="48"/>
      <c r="C69" s="48"/>
      <c r="D69" s="48"/>
    </row>
    <row r="70" spans="1:4" ht="12.75">
      <c r="A70" s="48"/>
      <c r="B70" s="48"/>
      <c r="C70" s="48"/>
      <c r="D70" s="48"/>
    </row>
    <row r="71" spans="1:4" ht="12.75">
      <c r="A71" s="48"/>
      <c r="B71" s="48"/>
      <c r="C71" s="48"/>
      <c r="D71" s="48"/>
    </row>
    <row r="72" ht="12.75">
      <c r="A72" s="48"/>
    </row>
  </sheetData>
  <sheetProtection/>
  <mergeCells count="7">
    <mergeCell ref="A5:B5"/>
    <mergeCell ref="A7:B7"/>
    <mergeCell ref="D8:F8"/>
    <mergeCell ref="A1:E1"/>
    <mergeCell ref="A2:E2"/>
    <mergeCell ref="A3:E3"/>
    <mergeCell ref="A4:B4"/>
  </mergeCells>
  <printOptions/>
  <pageMargins left="0.75" right="0.5" top="0.5" bottom="0.5" header="0.5" footer="0.5"/>
  <pageSetup cellComments="atEnd" fitToHeight="1" fitToWidth="1" horizontalDpi="600" verticalDpi="600" orientation="portrait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 topLeftCell="A1">
      <selection activeCell="A1" sqref="A1"/>
    </sheetView>
  </sheetViews>
  <sheetFormatPr defaultColWidth="9.140625" defaultRowHeight="12.75"/>
  <cols>
    <col min="1" max="1" width="32.00390625" style="0" customWidth="1"/>
    <col min="2" max="2" width="1.57421875" style="0" customWidth="1"/>
    <col min="3" max="3" width="9.8515625" style="0" bestFit="1" customWidth="1"/>
    <col min="4" max="4" width="10.57421875" style="0" bestFit="1" customWidth="1"/>
    <col min="5" max="5" width="13.8515625" style="0" customWidth="1"/>
    <col min="6" max="6" width="31.140625" style="0" customWidth="1"/>
  </cols>
  <sheetData>
    <row r="1" spans="1:5" s="29" customFormat="1" ht="13.5">
      <c r="A1" s="96" t="s">
        <v>137</v>
      </c>
      <c r="E1" s="43" t="s">
        <v>16</v>
      </c>
    </row>
    <row r="2" spans="2:5" ht="13.5">
      <c r="B2" s="26"/>
      <c r="C2" s="27"/>
      <c r="D2" s="27"/>
      <c r="E2" s="28"/>
    </row>
    <row r="3" spans="1:5" ht="13.5">
      <c r="A3" s="10"/>
      <c r="B3" s="10"/>
      <c r="C3" s="12" t="s">
        <v>6</v>
      </c>
      <c r="D3" s="12" t="s">
        <v>7</v>
      </c>
      <c r="E3" s="13" t="s">
        <v>4</v>
      </c>
    </row>
    <row r="4" spans="1:5" ht="12.75">
      <c r="A4" s="30" t="s">
        <v>112</v>
      </c>
      <c r="B4" s="11"/>
      <c r="C4" s="9"/>
      <c r="D4" s="9"/>
      <c r="E4" s="9">
        <v>0</v>
      </c>
    </row>
    <row r="5" spans="1:5" ht="12.75">
      <c r="A5" s="25" t="s">
        <v>111</v>
      </c>
      <c r="B5" s="11"/>
      <c r="C5" s="9"/>
      <c r="D5" s="9">
        <v>37000</v>
      </c>
      <c r="E5" s="9"/>
    </row>
    <row r="6" spans="1:5" ht="12.75">
      <c r="A6" s="25" t="s">
        <v>113</v>
      </c>
      <c r="B6" s="11"/>
      <c r="C6" s="9">
        <f>'Demand Warrants'!D42</f>
        <v>794.08</v>
      </c>
      <c r="D6" s="9"/>
      <c r="E6" s="9"/>
    </row>
    <row r="7" spans="1:5" ht="12.75">
      <c r="A7" s="25" t="s">
        <v>5</v>
      </c>
      <c r="B7" s="11"/>
      <c r="C7" s="9">
        <f>'US Bank Credit Card'!E66</f>
        <v>314.99</v>
      </c>
      <c r="D7" s="9"/>
      <c r="E7" s="9"/>
    </row>
    <row r="8" spans="1:5" ht="12.75">
      <c r="A8" s="25"/>
      <c r="B8" s="11"/>
      <c r="C8" s="9"/>
      <c r="D8" s="9"/>
      <c r="E8" s="9"/>
    </row>
    <row r="9" spans="1:5" ht="13.5" thickBot="1">
      <c r="A9" s="50" t="s">
        <v>9</v>
      </c>
      <c r="B9" s="50"/>
      <c r="C9" s="51"/>
      <c r="D9" s="51"/>
      <c r="E9" s="51">
        <f>E4+(SUM(D5:D8)-SUM(C5:C7))</f>
        <v>35890.93</v>
      </c>
    </row>
    <row r="10" ht="13.5" thickTop="1"/>
    <row r="11" spans="1:5" ht="12.75">
      <c r="A11" s="25" t="s">
        <v>8</v>
      </c>
      <c r="B11" s="11"/>
      <c r="C11" s="9">
        <f>'Demand Warrants'!D56</f>
        <v>400</v>
      </c>
      <c r="D11" s="9"/>
      <c r="E11" s="9"/>
    </row>
    <row r="12" spans="1:5" ht="12.75">
      <c r="A12" s="25"/>
      <c r="B12" s="11"/>
      <c r="C12" s="9"/>
      <c r="D12" s="9"/>
      <c r="E12" s="9"/>
    </row>
    <row r="13" spans="1:5" ht="12.75">
      <c r="A13" s="11"/>
      <c r="B13" s="11"/>
      <c r="C13" s="9"/>
      <c r="D13" s="9"/>
      <c r="E13" s="9"/>
    </row>
    <row r="14" spans="1:5" ht="13.5" thickBot="1">
      <c r="A14" s="14" t="s">
        <v>20</v>
      </c>
      <c r="B14" s="14"/>
      <c r="C14" s="15"/>
      <c r="D14" s="15"/>
      <c r="E14" s="15">
        <f>E4+SUM(D5:D12)-SUM(C4:C12)</f>
        <v>35490.93</v>
      </c>
    </row>
    <row r="15" spans="1:5" ht="12.75">
      <c r="A15" s="2"/>
      <c r="B15" s="2"/>
      <c r="C15" s="4"/>
      <c r="D15" s="4"/>
      <c r="E15" s="5"/>
    </row>
    <row r="16" spans="3:5" ht="12.75">
      <c r="C16" s="4"/>
      <c r="D16" s="4"/>
      <c r="E16" s="4"/>
    </row>
    <row r="17" spans="3:5" ht="12.75">
      <c r="C17" s="4"/>
      <c r="D17" s="4"/>
      <c r="E17" s="4"/>
    </row>
    <row r="18" spans="1:5" ht="13.5" thickBot="1">
      <c r="A18" s="14" t="s">
        <v>22</v>
      </c>
      <c r="B18" s="14"/>
      <c r="C18" s="15"/>
      <c r="D18" s="15"/>
      <c r="E18" s="15">
        <f>E14</f>
        <v>35490.93</v>
      </c>
    </row>
    <row r="19" spans="3:5" ht="12.75">
      <c r="C19" s="4"/>
      <c r="D19" s="4"/>
      <c r="E19" s="4"/>
    </row>
    <row r="20" spans="1:5" ht="12.75">
      <c r="A20" s="44" t="s">
        <v>61</v>
      </c>
      <c r="C20" s="4"/>
      <c r="D20" s="4"/>
      <c r="E20" s="4"/>
    </row>
    <row r="28" ht="12.75">
      <c r="C28" s="4"/>
    </row>
    <row r="30" spans="1:5" ht="13.5" thickBot="1">
      <c r="A30" s="14" t="s">
        <v>19</v>
      </c>
      <c r="B30" s="14"/>
      <c r="C30" s="15"/>
      <c r="D30" s="15"/>
      <c r="E30" s="15">
        <f>E14+D16-SUM(C28:C28)</f>
        <v>35490.93</v>
      </c>
    </row>
    <row r="32" ht="12.75">
      <c r="E32" s="4"/>
    </row>
  </sheetData>
  <sheetProtection/>
  <printOptions/>
  <pageMargins left="0.75" right="0.75" top="1.25" bottom="1" header="0.5" footer="0.5"/>
  <pageSetup fitToHeight="1" fitToWidth="1" horizontalDpi="1200" verticalDpi="12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43.421875" style="0" customWidth="1"/>
    <col min="2" max="2" width="1.57421875" style="0" customWidth="1"/>
    <col min="3" max="3" width="10.140625" style="0" customWidth="1"/>
    <col min="4" max="4" width="12.28125" style="0" customWidth="1"/>
    <col min="5" max="5" width="37.8515625" style="0" customWidth="1"/>
    <col min="6" max="6" width="1.28515625" style="0" customWidth="1"/>
    <col min="7" max="7" width="12.57421875" style="0" customWidth="1"/>
    <col min="8" max="8" width="11.421875" style="0" customWidth="1"/>
  </cols>
  <sheetData>
    <row r="1" spans="1:7" ht="13.5" thickBot="1">
      <c r="A1" s="2" t="s">
        <v>138</v>
      </c>
      <c r="G1" t="s">
        <v>17</v>
      </c>
    </row>
    <row r="2" spans="1:7" ht="26.25">
      <c r="A2" s="19" t="s">
        <v>114</v>
      </c>
      <c r="B2" s="19"/>
      <c r="C2" s="19" t="s">
        <v>0</v>
      </c>
      <c r="D2" s="20" t="s">
        <v>1</v>
      </c>
      <c r="E2" s="20" t="s">
        <v>2</v>
      </c>
      <c r="F2" s="20"/>
      <c r="G2" s="40" t="s">
        <v>96</v>
      </c>
    </row>
    <row r="3" spans="1:7" ht="12.75">
      <c r="A3" s="76" t="s">
        <v>129</v>
      </c>
      <c r="C3" s="1">
        <v>41467</v>
      </c>
      <c r="D3" s="73">
        <v>59.4</v>
      </c>
      <c r="E3" s="32" t="s">
        <v>130</v>
      </c>
      <c r="G3">
        <v>116</v>
      </c>
    </row>
    <row r="4" spans="1:7" ht="12.75">
      <c r="A4" s="76" t="s">
        <v>129</v>
      </c>
      <c r="B4" s="32"/>
      <c r="C4" s="37">
        <v>41467</v>
      </c>
      <c r="D4" s="35">
        <v>190.08</v>
      </c>
      <c r="E4" s="33" t="s">
        <v>131</v>
      </c>
      <c r="G4">
        <v>116</v>
      </c>
    </row>
    <row r="5" spans="1:7" ht="12.75">
      <c r="A5" s="76" t="s">
        <v>129</v>
      </c>
      <c r="B5" s="32"/>
      <c r="C5" s="37">
        <v>41477</v>
      </c>
      <c r="D5" s="35">
        <v>142.56</v>
      </c>
      <c r="E5" s="33" t="s">
        <v>133</v>
      </c>
      <c r="G5">
        <v>116</v>
      </c>
    </row>
    <row r="6" spans="1:7" ht="12.75">
      <c r="A6" s="76" t="s">
        <v>129</v>
      </c>
      <c r="C6" s="1">
        <v>41477</v>
      </c>
      <c r="D6" s="73">
        <v>142.56</v>
      </c>
      <c r="E6" t="s">
        <v>132</v>
      </c>
      <c r="G6">
        <v>116</v>
      </c>
    </row>
    <row r="7" spans="1:7" ht="12.75">
      <c r="A7" t="s">
        <v>127</v>
      </c>
      <c r="C7" s="1">
        <v>41484</v>
      </c>
      <c r="D7" s="35">
        <v>259.48</v>
      </c>
      <c r="E7" s="33" t="s">
        <v>128</v>
      </c>
      <c r="G7">
        <v>112</v>
      </c>
    </row>
    <row r="8" spans="1:7" ht="12.75">
      <c r="A8" s="83"/>
      <c r="B8" s="32"/>
      <c r="C8" s="37"/>
      <c r="D8" s="35"/>
      <c r="E8" s="33"/>
      <c r="G8" s="82"/>
    </row>
    <row r="9" spans="1:7" ht="12.75">
      <c r="A9" s="83"/>
      <c r="B9" s="32"/>
      <c r="C9" s="37"/>
      <c r="D9" s="35"/>
      <c r="E9" s="33"/>
      <c r="G9" s="82"/>
    </row>
    <row r="10" spans="3:5" ht="12.75">
      <c r="C10" s="1"/>
      <c r="D10" s="73"/>
      <c r="E10" s="33"/>
    </row>
    <row r="11" spans="3:5" ht="12.75">
      <c r="C11" s="1"/>
      <c r="D11" s="73"/>
      <c r="E11" s="33"/>
    </row>
    <row r="12" spans="3:5" ht="12.75">
      <c r="C12" s="1"/>
      <c r="D12" s="35"/>
      <c r="E12" s="33"/>
    </row>
    <row r="13" spans="1:5" ht="12.75">
      <c r="A13" s="32"/>
      <c r="B13" s="32"/>
      <c r="C13" s="37"/>
      <c r="D13" s="35"/>
      <c r="E13" s="33"/>
    </row>
    <row r="14" spans="3:5" ht="12.75">
      <c r="C14" s="1"/>
      <c r="D14" s="73"/>
      <c r="E14" s="33"/>
    </row>
    <row r="15" spans="3:5" ht="12.75">
      <c r="C15" s="1"/>
      <c r="D15" s="73"/>
      <c r="E15" s="33"/>
    </row>
    <row r="16" spans="1:5" ht="12.75">
      <c r="A16" s="32"/>
      <c r="B16" s="32"/>
      <c r="C16" s="34"/>
      <c r="D16" s="35"/>
      <c r="E16" s="33"/>
    </row>
    <row r="17" spans="1:7" ht="12.75">
      <c r="A17" s="83"/>
      <c r="B17" s="32"/>
      <c r="C17" s="37"/>
      <c r="D17" s="35"/>
      <c r="E17" s="33"/>
      <c r="G17" s="82"/>
    </row>
    <row r="18" spans="1:7" ht="12.75">
      <c r="A18" s="83"/>
      <c r="B18" s="32"/>
      <c r="C18" s="37"/>
      <c r="D18" s="35"/>
      <c r="E18" s="33"/>
      <c r="G18" s="82"/>
    </row>
    <row r="19" spans="1:7" ht="12.75">
      <c r="A19" s="32"/>
      <c r="B19" s="32"/>
      <c r="C19" s="37"/>
      <c r="D19" s="35"/>
      <c r="E19" s="33"/>
      <c r="G19" s="82"/>
    </row>
    <row r="20" spans="1:7" ht="12.75">
      <c r="A20" s="32"/>
      <c r="C20" s="1"/>
      <c r="D20" s="35"/>
      <c r="E20" s="33"/>
      <c r="G20" s="82"/>
    </row>
    <row r="21" spans="1:7" ht="12.75">
      <c r="A21" s="32"/>
      <c r="C21" s="1"/>
      <c r="D21" s="35"/>
      <c r="E21" s="33"/>
      <c r="G21" s="82"/>
    </row>
    <row r="22" spans="1:7" ht="12.75">
      <c r="A22" s="32"/>
      <c r="B22" s="32"/>
      <c r="C22" s="37"/>
      <c r="D22" s="35"/>
      <c r="E22" s="33"/>
      <c r="G22" s="82"/>
    </row>
    <row r="23" spans="1:7" ht="12.75">
      <c r="A23" s="99"/>
      <c r="B23" s="32"/>
      <c r="C23" s="37"/>
      <c r="D23" s="35"/>
      <c r="E23" s="33"/>
      <c r="G23" s="82"/>
    </row>
    <row r="24" spans="1:7" ht="12.75">
      <c r="A24" s="32"/>
      <c r="C24" s="1"/>
      <c r="D24" s="35"/>
      <c r="E24" s="33"/>
      <c r="G24" s="82"/>
    </row>
    <row r="25" spans="1:7" ht="12.75">
      <c r="A25" s="32"/>
      <c r="C25" s="1"/>
      <c r="D25" s="35"/>
      <c r="E25" s="33"/>
      <c r="G25" s="82"/>
    </row>
    <row r="26" spans="1:7" ht="12.75">
      <c r="A26" s="32"/>
      <c r="C26" s="1"/>
      <c r="D26" s="35"/>
      <c r="E26" s="33"/>
      <c r="G26" s="82"/>
    </row>
    <row r="27" spans="1:7" ht="12.75">
      <c r="A27" s="32"/>
      <c r="C27" s="1"/>
      <c r="D27" s="35"/>
      <c r="E27" s="33"/>
      <c r="G27" s="82"/>
    </row>
    <row r="28" spans="1:7" ht="12.75">
      <c r="A28" s="32"/>
      <c r="C28" s="1"/>
      <c r="D28" s="35"/>
      <c r="E28" s="33"/>
      <c r="G28" s="82"/>
    </row>
    <row r="29" ht="12.75">
      <c r="C29" s="1"/>
    </row>
    <row r="30" spans="1:7" ht="12.75">
      <c r="A30" s="32"/>
      <c r="C30" s="1"/>
      <c r="D30" s="35"/>
      <c r="E30" s="33"/>
      <c r="G30" s="82"/>
    </row>
    <row r="31" spans="1:7" ht="12.75">
      <c r="A31" s="32"/>
      <c r="C31" s="1"/>
      <c r="D31" s="35"/>
      <c r="E31" s="33"/>
      <c r="G31" s="82"/>
    </row>
    <row r="32" spans="1:7" ht="12.75">
      <c r="A32" s="32"/>
      <c r="C32" s="1"/>
      <c r="D32" s="73"/>
      <c r="E32" s="33"/>
      <c r="G32" s="82"/>
    </row>
    <row r="33" spans="1:5" ht="12.75">
      <c r="A33" s="76"/>
      <c r="B33" s="32"/>
      <c r="C33" s="34"/>
      <c r="D33" s="73"/>
      <c r="E33" s="33"/>
    </row>
    <row r="34" spans="1:5" ht="12.75">
      <c r="A34" s="76"/>
      <c r="C34" s="1"/>
      <c r="D34" s="73"/>
      <c r="E34" s="32"/>
    </row>
    <row r="35" spans="1:5" ht="12.75">
      <c r="A35" s="76"/>
      <c r="C35" s="1"/>
      <c r="D35" s="73"/>
      <c r="E35" s="33"/>
    </row>
    <row r="36" spans="1:5" ht="12.75">
      <c r="A36" s="76"/>
      <c r="C36" s="1"/>
      <c r="D36" s="73"/>
      <c r="E36" s="33"/>
    </row>
    <row r="37" spans="1:4" ht="12.75">
      <c r="A37" s="76"/>
      <c r="D37" s="73"/>
    </row>
    <row r="38" spans="1:4" ht="12.75">
      <c r="A38" s="76"/>
      <c r="D38" s="73"/>
    </row>
    <row r="39" spans="1:4" ht="12.75">
      <c r="A39" s="76"/>
      <c r="D39" s="73"/>
    </row>
    <row r="40" spans="1:4" ht="12.75">
      <c r="A40" s="76"/>
      <c r="D40" s="73"/>
    </row>
    <row r="41" spans="1:4" ht="12.75">
      <c r="A41" s="76"/>
      <c r="D41" s="73"/>
    </row>
    <row r="42" spans="1:5" ht="13.5" thickBot="1">
      <c r="A42" s="14" t="s">
        <v>3</v>
      </c>
      <c r="B42" s="14"/>
      <c r="C42" s="14"/>
      <c r="D42" s="23">
        <f>SUM(D3:D41)</f>
        <v>794.08</v>
      </c>
      <c r="E42" s="18"/>
    </row>
    <row r="43" ht="13.5" thickBot="1">
      <c r="D43" s="74"/>
    </row>
    <row r="44" spans="1:7" ht="26.25">
      <c r="A44" s="22" t="s">
        <v>21</v>
      </c>
      <c r="B44" s="22"/>
      <c r="D44" s="20" t="s">
        <v>1</v>
      </c>
      <c r="E44" s="20" t="s">
        <v>2</v>
      </c>
      <c r="G44" s="40" t="s">
        <v>96</v>
      </c>
    </row>
    <row r="45" spans="1:7" ht="12.75">
      <c r="A45" s="76" t="s">
        <v>125</v>
      </c>
      <c r="D45" s="73">
        <v>400</v>
      </c>
      <c r="E45" s="47" t="s">
        <v>126</v>
      </c>
      <c r="G45">
        <v>225</v>
      </c>
    </row>
    <row r="46" spans="1:5" ht="12.75">
      <c r="A46" s="76"/>
      <c r="D46" s="73"/>
      <c r="E46" s="98"/>
    </row>
    <row r="47" spans="1:5" ht="12.75">
      <c r="A47" s="76"/>
      <c r="D47" s="73"/>
      <c r="E47" s="98"/>
    </row>
    <row r="48" spans="1:7" ht="12.75">
      <c r="A48" s="76"/>
      <c r="D48" s="73"/>
      <c r="E48" s="32"/>
      <c r="G48" s="98"/>
    </row>
    <row r="49" spans="1:7" ht="12.75">
      <c r="A49" s="99"/>
      <c r="D49" s="73"/>
      <c r="E49" s="76"/>
      <c r="G49" s="98"/>
    </row>
    <row r="50" spans="1:5" ht="12.75">
      <c r="A50" s="99"/>
      <c r="D50" s="73"/>
      <c r="E50" s="32"/>
    </row>
    <row r="51" spans="1:4" ht="12.75">
      <c r="A51" s="76"/>
      <c r="D51" s="73"/>
    </row>
    <row r="52" spans="1:4" ht="12.75">
      <c r="A52" s="76"/>
      <c r="D52" s="73"/>
    </row>
    <row r="53" spans="1:4" ht="12.75">
      <c r="A53" s="76"/>
      <c r="D53" s="73"/>
    </row>
    <row r="54" spans="1:4" ht="12.75">
      <c r="A54" s="76"/>
      <c r="D54" s="73"/>
    </row>
    <row r="55" spans="1:4" ht="12.75">
      <c r="A55" s="76"/>
      <c r="D55" s="73"/>
    </row>
    <row r="56" spans="1:5" ht="13.5" thickBot="1">
      <c r="A56" s="14" t="s">
        <v>3</v>
      </c>
      <c r="B56" s="14"/>
      <c r="C56" s="14"/>
      <c r="D56" s="75">
        <f>SUM(D45:D55)</f>
        <v>400</v>
      </c>
      <c r="E56" s="18"/>
    </row>
    <row r="57" ht="12.75">
      <c r="D57" s="6"/>
    </row>
    <row r="58" ht="13.5" thickBot="1"/>
    <row r="59" spans="1:5" ht="12.75">
      <c r="A59" s="22" t="s">
        <v>23</v>
      </c>
      <c r="B59" s="22"/>
      <c r="C59" s="22"/>
      <c r="D59" s="21"/>
      <c r="E59" s="7"/>
    </row>
    <row r="60" spans="1:5" ht="12.75">
      <c r="A60" s="32"/>
      <c r="B60" s="32"/>
      <c r="C60" s="36"/>
      <c r="D60" s="42"/>
      <c r="E60" s="33"/>
    </row>
    <row r="61" spans="1:5" ht="12.75">
      <c r="A61" s="32"/>
      <c r="B61" s="32"/>
      <c r="C61" s="36"/>
      <c r="D61" s="42"/>
      <c r="E61" s="33"/>
    </row>
    <row r="63" spans="1:5" ht="12.75">
      <c r="A63" s="32"/>
      <c r="B63" s="32"/>
      <c r="C63" s="32"/>
      <c r="D63" s="35"/>
      <c r="E63" s="33"/>
    </row>
    <row r="64" spans="1:5" ht="12.75">
      <c r="A64" s="32"/>
      <c r="B64" s="32"/>
      <c r="C64" s="32"/>
      <c r="D64" s="35"/>
      <c r="E64" s="33"/>
    </row>
    <row r="65" spans="1:5" ht="12.75">
      <c r="A65" s="32"/>
      <c r="B65" s="32"/>
      <c r="C65" s="32"/>
      <c r="D65" s="35"/>
      <c r="E65" s="33"/>
    </row>
    <row r="66" spans="1:5" ht="12.75">
      <c r="A66" s="32"/>
      <c r="B66" s="32"/>
      <c r="C66" s="32"/>
      <c r="D66" s="35"/>
      <c r="E66" s="33"/>
    </row>
    <row r="67" spans="1:5" ht="12.75">
      <c r="A67" s="32"/>
      <c r="B67" s="32"/>
      <c r="C67" s="32"/>
      <c r="D67" s="35"/>
      <c r="E67" s="33"/>
    </row>
    <row r="68" spans="1:5" ht="12.75">
      <c r="A68" s="32"/>
      <c r="B68" s="32"/>
      <c r="C68" s="32"/>
      <c r="D68" s="35"/>
      <c r="E68" s="33"/>
    </row>
    <row r="69" spans="1:5" ht="13.5" thickBot="1">
      <c r="A69" s="14" t="s">
        <v>3</v>
      </c>
      <c r="B69" s="14"/>
      <c r="C69" s="14"/>
      <c r="D69" s="23">
        <f>SUM(D60:D68)</f>
        <v>0</v>
      </c>
      <c r="E69" s="18"/>
    </row>
  </sheetData>
  <sheetProtection/>
  <printOptions/>
  <pageMargins left="0.75" right="0.75" top="1.25" bottom="1" header="0.5" footer="0.5"/>
  <pageSetup fitToHeight="1" fitToWidth="1" horizontalDpi="600" verticalDpi="600" orientation="portrait" scale="76" r:id="rId1"/>
  <headerFooter alignWithMargins="0">
    <oddHeader>&amp;L&amp;"Arial,Bold"&amp;12&amp;USherman Oaks Neighborhood Council&amp;U
Financial Summary  FY 10-11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5" zoomScaleNormal="75" workbookViewId="0" topLeftCell="A1">
      <selection activeCell="C16" sqref="C16"/>
    </sheetView>
  </sheetViews>
  <sheetFormatPr defaultColWidth="9.140625" defaultRowHeight="12.75"/>
  <cols>
    <col min="1" max="1" width="4.140625" style="0" customWidth="1"/>
    <col min="2" max="2" width="26.00390625" style="0" customWidth="1"/>
    <col min="3" max="3" width="11.7109375" style="0" customWidth="1"/>
    <col min="4" max="4" width="1.57421875" style="0" customWidth="1"/>
    <col min="5" max="5" width="13.28125" style="0" customWidth="1"/>
    <col min="6" max="6" width="38.8515625" style="0" customWidth="1"/>
    <col min="7" max="7" width="13.57421875" style="0" customWidth="1"/>
    <col min="8" max="8" width="12.00390625" style="0" customWidth="1"/>
    <col min="10" max="10" width="9.7109375" style="0" bestFit="1" customWidth="1"/>
    <col min="11" max="11" width="29.140625" style="0" customWidth="1"/>
  </cols>
  <sheetData>
    <row r="1" spans="1:7" ht="13.5">
      <c r="A1" s="97" t="s">
        <v>139</v>
      </c>
      <c r="B1" s="16"/>
      <c r="C1" s="16"/>
      <c r="D1" s="16"/>
      <c r="E1" s="17"/>
      <c r="F1" s="17"/>
      <c r="G1" t="s">
        <v>18</v>
      </c>
    </row>
    <row r="2" spans="1:8" ht="27" customHeight="1">
      <c r="A2" s="10"/>
      <c r="B2" s="10" t="s">
        <v>115</v>
      </c>
      <c r="C2" s="10" t="s">
        <v>0</v>
      </c>
      <c r="D2" s="10"/>
      <c r="E2" s="12" t="s">
        <v>1</v>
      </c>
      <c r="F2" s="12" t="s">
        <v>2</v>
      </c>
      <c r="G2" s="39" t="s">
        <v>97</v>
      </c>
      <c r="H2" s="39"/>
    </row>
    <row r="3" spans="1:11" ht="12" customHeight="1">
      <c r="A3" s="24"/>
      <c r="B3" s="32" t="s">
        <v>120</v>
      </c>
      <c r="C3" s="80">
        <v>41464</v>
      </c>
      <c r="D3" s="24"/>
      <c r="E3" s="79">
        <v>3.05</v>
      </c>
      <c r="F3" s="8" t="s">
        <v>121</v>
      </c>
      <c r="G3">
        <v>117</v>
      </c>
      <c r="K3" s="79"/>
    </row>
    <row r="4" spans="1:11" ht="12.75">
      <c r="A4" s="11"/>
      <c r="B4" s="32" t="s">
        <v>120</v>
      </c>
      <c r="C4" s="34">
        <v>41473</v>
      </c>
      <c r="D4" s="32"/>
      <c r="E4" s="35">
        <v>2.62</v>
      </c>
      <c r="F4" s="8" t="s">
        <v>121</v>
      </c>
      <c r="G4">
        <v>117</v>
      </c>
      <c r="K4" s="35"/>
    </row>
    <row r="5" spans="1:11" ht="12.75">
      <c r="A5" s="11"/>
      <c r="B5" t="s">
        <v>122</v>
      </c>
      <c r="C5" s="34">
        <v>41489</v>
      </c>
      <c r="D5" s="32"/>
      <c r="E5" s="35">
        <v>96</v>
      </c>
      <c r="F5" s="32" t="s">
        <v>123</v>
      </c>
      <c r="G5">
        <v>126</v>
      </c>
      <c r="K5" s="35"/>
    </row>
    <row r="6" spans="1:11" ht="12.75">
      <c r="A6" s="11"/>
      <c r="B6" s="32" t="s">
        <v>120</v>
      </c>
      <c r="C6" s="34">
        <v>41501</v>
      </c>
      <c r="D6" s="32"/>
      <c r="E6" s="35">
        <v>1.74</v>
      </c>
      <c r="F6" s="32" t="s">
        <v>124</v>
      </c>
      <c r="G6">
        <v>117</v>
      </c>
      <c r="H6" s="49"/>
      <c r="K6" s="35"/>
    </row>
    <row r="7" spans="1:11" ht="12.75">
      <c r="A7" s="11"/>
      <c r="B7" s="32" t="s">
        <v>134</v>
      </c>
      <c r="C7" s="34">
        <v>41526</v>
      </c>
      <c r="D7" s="32"/>
      <c r="E7" s="35">
        <v>196.59</v>
      </c>
      <c r="F7" s="32" t="s">
        <v>135</v>
      </c>
      <c r="G7">
        <v>227</v>
      </c>
      <c r="K7" s="35"/>
    </row>
    <row r="8" spans="1:11" ht="12.75">
      <c r="A8" s="11"/>
      <c r="B8" s="32" t="s">
        <v>120</v>
      </c>
      <c r="C8" s="34">
        <v>41526</v>
      </c>
      <c r="D8" s="32"/>
      <c r="E8" s="35">
        <v>12.81</v>
      </c>
      <c r="F8" s="32" t="s">
        <v>136</v>
      </c>
      <c r="G8">
        <v>117</v>
      </c>
      <c r="K8" s="35"/>
    </row>
    <row r="9" spans="1:11" ht="12.75">
      <c r="A9" s="11"/>
      <c r="B9" s="32" t="s">
        <v>120</v>
      </c>
      <c r="C9" s="34">
        <v>41537</v>
      </c>
      <c r="D9" s="32"/>
      <c r="E9" s="35">
        <v>2.18</v>
      </c>
      <c r="F9" s="32" t="s">
        <v>121</v>
      </c>
      <c r="G9">
        <v>117</v>
      </c>
      <c r="H9" s="49"/>
      <c r="K9" s="35"/>
    </row>
    <row r="10" spans="1:11" ht="12.75">
      <c r="A10" s="11"/>
      <c r="B10" s="32"/>
      <c r="C10" s="34"/>
      <c r="D10" s="32"/>
      <c r="E10" s="35"/>
      <c r="F10" s="32"/>
      <c r="G10" s="36"/>
      <c r="H10" s="49"/>
      <c r="K10" s="35"/>
    </row>
    <row r="11" spans="1:11" ht="12.75">
      <c r="A11" s="11"/>
      <c r="B11" s="32"/>
      <c r="C11" s="34"/>
      <c r="D11" s="32"/>
      <c r="E11" s="35"/>
      <c r="F11" s="32"/>
      <c r="K11" s="35"/>
    </row>
    <row r="12" spans="1:11" ht="12.75">
      <c r="A12" s="11"/>
      <c r="B12" s="32"/>
      <c r="C12" s="34"/>
      <c r="D12" s="32"/>
      <c r="E12" s="35"/>
      <c r="F12" s="32"/>
      <c r="K12" s="35"/>
    </row>
    <row r="13" spans="1:11" ht="12.75">
      <c r="A13" s="11"/>
      <c r="B13" s="32"/>
      <c r="C13" s="34"/>
      <c r="D13" s="32"/>
      <c r="E13" s="35"/>
      <c r="F13" s="32"/>
      <c r="K13" s="35"/>
    </row>
    <row r="14" spans="1:11" ht="12.75">
      <c r="A14" s="11"/>
      <c r="B14" s="32"/>
      <c r="C14" s="34"/>
      <c r="D14" s="32"/>
      <c r="E14" s="35"/>
      <c r="F14" s="32"/>
      <c r="K14" s="35"/>
    </row>
    <row r="15" spans="1:11" ht="12.75">
      <c r="A15" s="11"/>
      <c r="B15" s="32"/>
      <c r="C15" s="34"/>
      <c r="D15" s="32"/>
      <c r="E15" s="35"/>
      <c r="F15" s="32"/>
      <c r="G15" s="81"/>
      <c r="H15" s="49"/>
      <c r="K15" s="35"/>
    </row>
    <row r="16" spans="1:11" ht="12.75">
      <c r="A16" s="11"/>
      <c r="B16" s="76"/>
      <c r="C16" s="1"/>
      <c r="D16" s="32"/>
      <c r="E16" s="35"/>
      <c r="F16" s="32"/>
      <c r="K16" s="35"/>
    </row>
    <row r="17" spans="1:11" ht="12.75">
      <c r="A17" s="11"/>
      <c r="B17" s="32"/>
      <c r="C17" s="34"/>
      <c r="D17" s="32"/>
      <c r="E17" s="35"/>
      <c r="F17" s="32"/>
      <c r="K17" s="49"/>
    </row>
    <row r="18" spans="1:6" ht="12.75">
      <c r="A18" s="11"/>
      <c r="B18" s="32"/>
      <c r="C18" s="34"/>
      <c r="D18" s="32"/>
      <c r="E18" s="35"/>
      <c r="F18" s="8"/>
    </row>
    <row r="19" spans="1:7" ht="12.75">
      <c r="A19" s="11"/>
      <c r="B19" s="32"/>
      <c r="C19" s="34"/>
      <c r="D19" s="32"/>
      <c r="E19" s="35"/>
      <c r="F19" s="32"/>
      <c r="G19" s="36"/>
    </row>
    <row r="20" spans="1:8" ht="12.75">
      <c r="A20" s="11"/>
      <c r="B20" s="76"/>
      <c r="C20" s="1"/>
      <c r="D20" s="32"/>
      <c r="E20" s="35"/>
      <c r="F20" s="32"/>
      <c r="H20" s="49"/>
    </row>
    <row r="21" spans="1:6" ht="12.75">
      <c r="A21" s="11"/>
      <c r="B21" s="32"/>
      <c r="C21" s="34"/>
      <c r="D21" s="32"/>
      <c r="E21" s="35"/>
      <c r="F21" s="32"/>
    </row>
    <row r="22" spans="1:6" ht="12.75">
      <c r="A22" s="11"/>
      <c r="B22" s="32"/>
      <c r="C22" s="34"/>
      <c r="D22" s="32"/>
      <c r="E22" s="35"/>
      <c r="F22" s="32"/>
    </row>
    <row r="23" spans="1:6" ht="12.75">
      <c r="A23" s="11"/>
      <c r="B23" s="32"/>
      <c r="C23" s="34"/>
      <c r="D23" s="32"/>
      <c r="E23" s="35"/>
      <c r="F23" s="8"/>
    </row>
    <row r="24" spans="1:7" ht="12.75">
      <c r="A24" s="11"/>
      <c r="B24" s="32"/>
      <c r="C24" s="34"/>
      <c r="D24" s="32"/>
      <c r="E24" s="35"/>
      <c r="F24" s="32"/>
      <c r="G24" s="36"/>
    </row>
    <row r="25" spans="1:8" ht="12.75">
      <c r="A25" s="11"/>
      <c r="B25" s="32"/>
      <c r="C25" s="34"/>
      <c r="D25" s="32"/>
      <c r="E25" s="35"/>
      <c r="F25" s="32"/>
      <c r="G25" s="36"/>
      <c r="H25" s="49"/>
    </row>
    <row r="26" spans="1:6" ht="12.75">
      <c r="A26" s="11"/>
      <c r="B26" s="76"/>
      <c r="C26" s="1"/>
      <c r="D26" s="32"/>
      <c r="E26" s="35"/>
      <c r="F26" s="32"/>
    </row>
    <row r="27" spans="1:6" ht="12.75">
      <c r="A27" s="11"/>
      <c r="B27" s="32"/>
      <c r="C27" s="34"/>
      <c r="D27" s="32"/>
      <c r="E27" s="35"/>
      <c r="F27" s="32"/>
    </row>
    <row r="28" spans="1:8" ht="12.75">
      <c r="A28" s="11"/>
      <c r="B28" s="32"/>
      <c r="C28" s="34"/>
      <c r="D28" s="32"/>
      <c r="E28" s="35"/>
      <c r="F28" s="32"/>
      <c r="H28" s="49"/>
    </row>
    <row r="29" spans="1:6" ht="12.75">
      <c r="A29" s="11"/>
      <c r="B29" s="32"/>
      <c r="C29" s="34"/>
      <c r="D29" s="32"/>
      <c r="E29" s="35"/>
      <c r="F29" s="32"/>
    </row>
    <row r="30" spans="1:11" ht="12.75">
      <c r="A30" s="11"/>
      <c r="B30" s="32"/>
      <c r="C30" s="34"/>
      <c r="D30" s="32"/>
      <c r="E30" s="35"/>
      <c r="F30" s="8"/>
      <c r="K30" s="73"/>
    </row>
    <row r="31" spans="1:8" ht="12.75">
      <c r="A31" s="11"/>
      <c r="B31" s="32"/>
      <c r="C31" s="34"/>
      <c r="D31" s="32"/>
      <c r="E31" s="35"/>
      <c r="F31" s="32"/>
      <c r="G31" s="36"/>
      <c r="H31" s="49"/>
    </row>
    <row r="32" spans="1:6" ht="12.75">
      <c r="A32" s="11"/>
      <c r="B32" s="32"/>
      <c r="C32" s="34"/>
      <c r="D32" s="32"/>
      <c r="E32" s="35"/>
      <c r="F32" s="32"/>
    </row>
    <row r="33" spans="1:9" ht="12.75">
      <c r="A33" s="11"/>
      <c r="B33" s="32"/>
      <c r="C33" s="34"/>
      <c r="D33" s="32"/>
      <c r="E33" s="35"/>
      <c r="F33" s="32"/>
      <c r="H33" s="49"/>
      <c r="I33" s="49"/>
    </row>
    <row r="34" spans="1:8" ht="12.75">
      <c r="A34" s="11"/>
      <c r="B34" s="32"/>
      <c r="C34" s="34"/>
      <c r="E34" s="35"/>
      <c r="F34" s="32"/>
      <c r="H34" s="49"/>
    </row>
    <row r="35" spans="1:11" ht="12.75">
      <c r="A35" s="11"/>
      <c r="B35" s="32"/>
      <c r="C35" s="34"/>
      <c r="D35" s="32"/>
      <c r="E35" s="35"/>
      <c r="F35" s="32"/>
      <c r="I35" s="69"/>
      <c r="J35" s="69"/>
      <c r="K35" s="29"/>
    </row>
    <row r="36" spans="1:6" ht="12.75">
      <c r="A36" s="11"/>
      <c r="B36" s="32"/>
      <c r="C36" s="1"/>
      <c r="D36" s="32"/>
      <c r="E36" s="35"/>
      <c r="F36" s="32"/>
    </row>
    <row r="37" spans="1:6" ht="12.75">
      <c r="A37" s="11"/>
      <c r="B37" s="32"/>
      <c r="C37" s="34"/>
      <c r="D37" s="32"/>
      <c r="E37" s="35"/>
      <c r="F37" s="32"/>
    </row>
    <row r="38" spans="1:6" ht="12.75">
      <c r="A38" s="11"/>
      <c r="B38" s="32"/>
      <c r="C38" s="34"/>
      <c r="E38" s="35"/>
      <c r="F38" s="32"/>
    </row>
    <row r="39" spans="1:6" ht="12.75">
      <c r="A39" s="11"/>
      <c r="B39" s="32"/>
      <c r="C39" s="34"/>
      <c r="D39" s="32"/>
      <c r="E39" s="35"/>
      <c r="F39" s="8"/>
    </row>
    <row r="40" spans="1:6" ht="12.75">
      <c r="A40" s="11"/>
      <c r="B40" s="32"/>
      <c r="C40" s="34"/>
      <c r="D40" s="32"/>
      <c r="E40" s="35"/>
      <c r="F40" s="32"/>
    </row>
    <row r="41" spans="1:6" ht="12.75">
      <c r="A41" s="11"/>
      <c r="B41" s="32"/>
      <c r="C41" s="1"/>
      <c r="E41" s="35"/>
      <c r="F41" s="8"/>
    </row>
    <row r="42" spans="1:6" ht="12.75">
      <c r="A42" s="11"/>
      <c r="B42" s="32"/>
      <c r="C42" s="1"/>
      <c r="D42" s="32"/>
      <c r="E42" s="35"/>
      <c r="F42" s="32"/>
    </row>
    <row r="43" spans="1:6" ht="12.75">
      <c r="A43" s="11"/>
      <c r="B43" s="32"/>
      <c r="C43" s="34"/>
      <c r="D43" s="32"/>
      <c r="E43" s="35"/>
      <c r="F43" s="32"/>
    </row>
    <row r="44" spans="1:6" ht="12.75">
      <c r="A44" s="11"/>
      <c r="B44" s="32"/>
      <c r="C44" s="34"/>
      <c r="D44" s="32"/>
      <c r="E44" s="35"/>
      <c r="F44" s="32"/>
    </row>
    <row r="45" spans="1:6" ht="12.75">
      <c r="A45" s="11"/>
      <c r="B45" s="83"/>
      <c r="C45" s="34"/>
      <c r="E45" s="35"/>
      <c r="F45" s="8"/>
    </row>
    <row r="46" spans="1:6" ht="12.75">
      <c r="A46" s="11"/>
      <c r="B46" s="83"/>
      <c r="C46" s="34"/>
      <c r="D46" s="32"/>
      <c r="E46" s="35"/>
      <c r="F46" s="83"/>
    </row>
    <row r="47" spans="1:8" ht="12.75">
      <c r="A47" s="11"/>
      <c r="B47" s="83"/>
      <c r="C47" s="34"/>
      <c r="D47" s="32"/>
      <c r="E47" s="35"/>
      <c r="F47" s="83"/>
      <c r="H47" s="49"/>
    </row>
    <row r="48" spans="1:6" ht="12.75">
      <c r="A48" s="11"/>
      <c r="B48" s="83"/>
      <c r="C48" s="34"/>
      <c r="D48" s="32"/>
      <c r="E48" s="35"/>
      <c r="F48" s="32"/>
    </row>
    <row r="49" spans="1:6" ht="12.75">
      <c r="A49" s="11"/>
      <c r="B49" s="32"/>
      <c r="C49" s="34"/>
      <c r="D49" s="32"/>
      <c r="E49" s="35"/>
      <c r="F49" s="32"/>
    </row>
    <row r="50" spans="1:6" ht="12.75">
      <c r="A50" s="11"/>
      <c r="B50" s="83"/>
      <c r="C50" s="34"/>
      <c r="D50" s="32"/>
      <c r="E50" s="35"/>
      <c r="F50" s="32"/>
    </row>
    <row r="51" spans="1:6" ht="12.75">
      <c r="A51" s="11"/>
      <c r="B51" s="32"/>
      <c r="C51" s="34"/>
      <c r="D51" s="32"/>
      <c r="E51" s="35"/>
      <c r="F51" s="8"/>
    </row>
    <row r="52" spans="1:6" ht="12.75">
      <c r="A52" s="11"/>
      <c r="B52" s="32"/>
      <c r="C52" s="34"/>
      <c r="D52" s="32"/>
      <c r="E52" s="35"/>
      <c r="F52" s="83"/>
    </row>
    <row r="53" spans="1:6" ht="12.75">
      <c r="A53" s="11"/>
      <c r="B53" s="32"/>
      <c r="C53" s="34"/>
      <c r="D53" s="32"/>
      <c r="E53" s="35"/>
      <c r="F53" s="83"/>
    </row>
    <row r="54" spans="1:6" ht="12.75">
      <c r="A54" s="11"/>
      <c r="B54" s="32"/>
      <c r="C54" s="34"/>
      <c r="D54" s="32"/>
      <c r="E54" s="35"/>
      <c r="F54" s="76"/>
    </row>
    <row r="55" spans="1:6" ht="12.75">
      <c r="A55" s="11"/>
      <c r="B55" s="32"/>
      <c r="C55" s="34"/>
      <c r="D55" s="32"/>
      <c r="E55" s="35"/>
      <c r="F55" s="32"/>
    </row>
    <row r="56" spans="1:6" ht="12.75">
      <c r="A56" s="11"/>
      <c r="B56" s="32"/>
      <c r="C56" s="1"/>
      <c r="E56" s="35"/>
      <c r="F56" s="32"/>
    </row>
    <row r="57" spans="1:6" ht="12.75">
      <c r="A57" s="11"/>
      <c r="B57" s="32"/>
      <c r="C57" s="1"/>
      <c r="E57" s="35"/>
      <c r="F57" s="76"/>
    </row>
    <row r="58" spans="1:6" ht="12.75">
      <c r="A58" s="11"/>
      <c r="B58" s="32"/>
      <c r="C58" s="1"/>
      <c r="E58" s="35"/>
      <c r="F58" s="32"/>
    </row>
    <row r="59" spans="1:6" ht="12.75">
      <c r="A59" s="11"/>
      <c r="B59" s="32"/>
      <c r="C59" s="34"/>
      <c r="D59" s="32"/>
      <c r="E59" s="35"/>
      <c r="F59" s="32"/>
    </row>
    <row r="60" spans="1:5" ht="12.75">
      <c r="A60" s="11"/>
      <c r="B60" s="32"/>
      <c r="C60" s="34"/>
      <c r="D60" s="32"/>
      <c r="E60" s="35"/>
    </row>
    <row r="61" spans="1:6" ht="12.75">
      <c r="A61" s="11"/>
      <c r="B61" s="32"/>
      <c r="C61" s="34"/>
      <c r="D61" s="32"/>
      <c r="E61" s="35"/>
      <c r="F61" s="8"/>
    </row>
    <row r="62" spans="1:6" ht="12.75">
      <c r="A62" s="11"/>
      <c r="B62" s="32"/>
      <c r="C62" s="34"/>
      <c r="D62" s="32"/>
      <c r="E62" s="35"/>
      <c r="F62" s="83"/>
    </row>
    <row r="63" spans="1:6" ht="12.75">
      <c r="A63" s="11"/>
      <c r="B63" s="32"/>
      <c r="C63" s="34"/>
      <c r="D63" s="32"/>
      <c r="E63" s="35"/>
      <c r="F63" s="83"/>
    </row>
    <row r="64" spans="1:8" ht="12.75">
      <c r="A64" s="11"/>
      <c r="B64" s="32"/>
      <c r="C64" s="34"/>
      <c r="D64" s="32"/>
      <c r="E64" s="35"/>
      <c r="F64" s="32"/>
      <c r="H64" s="49"/>
    </row>
    <row r="65" spans="1:6" ht="12.75">
      <c r="A65" s="11"/>
      <c r="B65" s="32"/>
      <c r="C65" s="31"/>
      <c r="D65" s="32"/>
      <c r="E65" s="35"/>
      <c r="F65" s="32"/>
    </row>
    <row r="66" spans="1:6" ht="13.5" thickBot="1">
      <c r="A66" s="14"/>
      <c r="B66" s="14" t="s">
        <v>3</v>
      </c>
      <c r="C66" s="14"/>
      <c r="D66" s="14"/>
      <c r="E66" s="23">
        <f>SUM(E3:E65)</f>
        <v>314.99</v>
      </c>
      <c r="F66" s="18"/>
    </row>
    <row r="68" spans="2:5" ht="12.75">
      <c r="B68" s="2"/>
      <c r="C68" s="1"/>
      <c r="E68" s="3"/>
    </row>
    <row r="69" spans="2:5" ht="12.75">
      <c r="B69" s="2"/>
      <c r="C69" s="1"/>
      <c r="E69" s="3"/>
    </row>
  </sheetData>
  <sheetProtection/>
  <printOptions/>
  <pageMargins left="0.75" right="0.75" top="1.25" bottom="1" header="0.5" footer="0.5"/>
  <pageSetup fitToHeight="1" fitToWidth="1" horizontalDpi="1200" verticalDpi="1200" orientation="portrait" scale="54" r:id="rId1"/>
  <headerFooter alignWithMargins="0">
    <oddHeader>&amp;L&amp;"Arial,Bold"&amp;12&amp;USherman Oaks Neighborhood Council&amp;U
Financial Summary  FY 12-13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F7" sqref="F7"/>
    </sheetView>
  </sheetViews>
  <sheetFormatPr defaultColWidth="9.140625" defaultRowHeight="12.75"/>
  <cols>
    <col min="2" max="2" width="14.421875" style="0" customWidth="1"/>
    <col min="3" max="3" width="10.8515625" style="0" customWidth="1"/>
    <col min="4" max="4" width="2.7109375" style="0" customWidth="1"/>
    <col min="5" max="5" width="9.140625" style="54" customWidth="1"/>
    <col min="6" max="6" width="12.28125" style="54" customWidth="1"/>
    <col min="7" max="7" width="26.28125" style="0" customWidth="1"/>
  </cols>
  <sheetData>
    <row r="1" ht="18.75" customHeight="1">
      <c r="A1" s="53" t="s">
        <v>62</v>
      </c>
    </row>
    <row r="2" ht="18.75" customHeight="1">
      <c r="A2" t="s">
        <v>105</v>
      </c>
    </row>
    <row r="3" spans="1:7" ht="18" customHeight="1" thickBot="1">
      <c r="A3" s="46" t="s">
        <v>63</v>
      </c>
      <c r="B3" s="46"/>
      <c r="C3" s="46"/>
      <c r="D3" s="46"/>
      <c r="E3" s="55"/>
      <c r="F3" s="55"/>
      <c r="G3" s="46"/>
    </row>
    <row r="5" spans="1:7" ht="12.75">
      <c r="A5" s="45" t="s">
        <v>71</v>
      </c>
      <c r="B5" s="45" t="s">
        <v>64</v>
      </c>
      <c r="C5" s="45" t="s">
        <v>65</v>
      </c>
      <c r="D5" s="45"/>
      <c r="E5" s="56" t="s">
        <v>66</v>
      </c>
      <c r="F5" s="56" t="s">
        <v>67</v>
      </c>
      <c r="G5" s="45" t="s">
        <v>68</v>
      </c>
    </row>
    <row r="6" spans="1:6" ht="12.75">
      <c r="A6" s="1">
        <v>40403</v>
      </c>
      <c r="B6" s="1">
        <v>40349</v>
      </c>
      <c r="C6" s="38">
        <v>8.5</v>
      </c>
      <c r="E6" s="54">
        <f>C6*24.12</f>
        <v>205.02</v>
      </c>
      <c r="F6" s="54">
        <v>205.02</v>
      </c>
    </row>
    <row r="7" spans="1:6" ht="12.75">
      <c r="A7" s="1">
        <v>40403</v>
      </c>
      <c r="B7" s="1">
        <v>40356</v>
      </c>
      <c r="C7" s="38">
        <v>3</v>
      </c>
      <c r="E7" s="54">
        <f>C7*24.12</f>
        <v>72.36</v>
      </c>
      <c r="F7" s="54">
        <v>72.36</v>
      </c>
    </row>
    <row r="8" spans="2:3" ht="12.75">
      <c r="B8" s="1">
        <v>40363</v>
      </c>
      <c r="C8" s="38"/>
    </row>
    <row r="9" spans="1:6" ht="12.75">
      <c r="A9" s="1">
        <v>40409</v>
      </c>
      <c r="B9" s="1">
        <v>40370</v>
      </c>
      <c r="C9" s="38">
        <v>5</v>
      </c>
      <c r="E9" s="54">
        <f>C9*24.12</f>
        <v>120.60000000000001</v>
      </c>
      <c r="F9" s="54">
        <v>120.6</v>
      </c>
    </row>
    <row r="10" spans="1:6" ht="12.75">
      <c r="A10" s="1">
        <v>40417</v>
      </c>
      <c r="B10" s="1">
        <v>40377</v>
      </c>
      <c r="C10" s="38">
        <v>3</v>
      </c>
      <c r="E10" s="54">
        <f>C10*24.12</f>
        <v>72.36</v>
      </c>
      <c r="F10" s="54">
        <v>72.36</v>
      </c>
    </row>
    <row r="11" spans="1:6" ht="12.75">
      <c r="A11" s="1">
        <v>40409</v>
      </c>
      <c r="B11" s="1">
        <v>40384</v>
      </c>
      <c r="C11" s="38">
        <v>3.5</v>
      </c>
      <c r="E11" s="54">
        <f>C11*24.12</f>
        <v>84.42</v>
      </c>
      <c r="F11" s="54">
        <v>84.42</v>
      </c>
    </row>
    <row r="12" spans="1:6" ht="12.75">
      <c r="A12" s="1">
        <v>40409</v>
      </c>
      <c r="B12" s="1">
        <v>40391</v>
      </c>
      <c r="C12" s="38">
        <v>5.5</v>
      </c>
      <c r="E12" s="54">
        <f>C12*24.12</f>
        <v>132.66</v>
      </c>
      <c r="F12" s="54">
        <v>132.66</v>
      </c>
    </row>
    <row r="13" spans="1:5" ht="12.75">
      <c r="A13" s="1">
        <v>40430</v>
      </c>
      <c r="B13" s="1">
        <v>40398</v>
      </c>
      <c r="C13" s="38">
        <v>2.5</v>
      </c>
      <c r="E13" s="54">
        <f>C13*24.12</f>
        <v>60.300000000000004</v>
      </c>
    </row>
    <row r="14" spans="1:5" ht="12.75">
      <c r="A14" s="1">
        <v>40430</v>
      </c>
      <c r="B14" s="1">
        <v>40405</v>
      </c>
      <c r="C14" s="38">
        <v>4</v>
      </c>
      <c r="E14" s="54">
        <f aca="true" t="shared" si="0" ref="E14:E58">C14*24.12</f>
        <v>96.48</v>
      </c>
    </row>
    <row r="15" spans="1:5" ht="12.75">
      <c r="A15" s="1">
        <v>40430</v>
      </c>
      <c r="B15" s="1">
        <v>40412</v>
      </c>
      <c r="C15" s="38">
        <v>3</v>
      </c>
      <c r="E15" s="54">
        <f t="shared" si="0"/>
        <v>72.36</v>
      </c>
    </row>
    <row r="16" spans="1:6" ht="12.75">
      <c r="A16" s="1">
        <v>40430</v>
      </c>
      <c r="B16" s="1">
        <v>40419</v>
      </c>
      <c r="C16" s="38">
        <v>5</v>
      </c>
      <c r="E16" s="54">
        <f t="shared" si="0"/>
        <v>120.60000000000001</v>
      </c>
      <c r="F16" s="54">
        <f>SUM(E13:E16)</f>
        <v>349.74</v>
      </c>
    </row>
    <row r="17" spans="1:5" ht="12.75">
      <c r="A17" s="1"/>
      <c r="B17" s="1">
        <v>40426</v>
      </c>
      <c r="C17" s="38">
        <v>6</v>
      </c>
      <c r="E17" s="54">
        <f t="shared" si="0"/>
        <v>144.72</v>
      </c>
    </row>
    <row r="18" spans="1:5" ht="12.75">
      <c r="A18" s="1"/>
      <c r="B18" s="1">
        <v>40433</v>
      </c>
      <c r="C18" s="38">
        <v>5</v>
      </c>
      <c r="E18" s="54">
        <f t="shared" si="0"/>
        <v>120.60000000000001</v>
      </c>
    </row>
    <row r="19" spans="1:7" ht="12.75">
      <c r="A19" s="1"/>
      <c r="B19" s="1">
        <v>40440</v>
      </c>
      <c r="C19" s="38">
        <v>8</v>
      </c>
      <c r="E19" s="54">
        <f t="shared" si="0"/>
        <v>192.96</v>
      </c>
      <c r="F19" s="54">
        <f>SUM(E17:E19)</f>
        <v>458.28</v>
      </c>
      <c r="G19" t="s">
        <v>72</v>
      </c>
    </row>
    <row r="20" spans="1:5" ht="12.75">
      <c r="A20" s="1"/>
      <c r="B20" s="1">
        <v>40447</v>
      </c>
      <c r="C20" s="38"/>
      <c r="E20" s="54">
        <f t="shared" si="0"/>
        <v>0</v>
      </c>
    </row>
    <row r="21" spans="1:6" s="58" customFormat="1" ht="12.75">
      <c r="A21" s="1"/>
      <c r="B21" s="1">
        <v>40454</v>
      </c>
      <c r="C21" s="72">
        <v>8</v>
      </c>
      <c r="E21" s="54">
        <f t="shared" si="0"/>
        <v>192.96</v>
      </c>
      <c r="F21" s="61"/>
    </row>
    <row r="22" spans="1:5" ht="12.75">
      <c r="A22" s="1"/>
      <c r="B22" s="1">
        <v>40461</v>
      </c>
      <c r="C22" s="38">
        <v>5</v>
      </c>
      <c r="E22" s="54">
        <f t="shared" si="0"/>
        <v>120.60000000000001</v>
      </c>
    </row>
    <row r="23" spans="1:5" ht="12.75">
      <c r="A23" s="1"/>
      <c r="B23" s="1">
        <v>40468</v>
      </c>
      <c r="C23" s="38">
        <v>5</v>
      </c>
      <c r="E23" s="54">
        <f t="shared" si="0"/>
        <v>120.60000000000001</v>
      </c>
    </row>
    <row r="24" spans="1:7" ht="12.75">
      <c r="A24" s="1"/>
      <c r="B24" s="1">
        <v>40475</v>
      </c>
      <c r="C24" s="38">
        <v>3</v>
      </c>
      <c r="E24" s="54">
        <f t="shared" si="0"/>
        <v>72.36</v>
      </c>
      <c r="F24" s="54">
        <f>SUM(E21:E24)</f>
        <v>506.52000000000004</v>
      </c>
      <c r="G24" t="s">
        <v>72</v>
      </c>
    </row>
    <row r="25" spans="1:5" ht="12" customHeight="1">
      <c r="A25" s="1"/>
      <c r="B25" s="1">
        <v>40482</v>
      </c>
      <c r="C25" s="38"/>
      <c r="E25" s="54">
        <f t="shared" si="0"/>
        <v>0</v>
      </c>
    </row>
    <row r="26" spans="1:5" ht="12.75">
      <c r="A26" s="1"/>
      <c r="B26" s="1">
        <v>40489</v>
      </c>
      <c r="C26" s="38"/>
      <c r="E26" s="54">
        <f t="shared" si="0"/>
        <v>0</v>
      </c>
    </row>
    <row r="27" spans="1:5" ht="12.75">
      <c r="A27" s="1"/>
      <c r="B27" s="1">
        <v>40496</v>
      </c>
      <c r="C27" s="38"/>
      <c r="E27" s="54">
        <f t="shared" si="0"/>
        <v>0</v>
      </c>
    </row>
    <row r="28" spans="1:5" ht="12.75">
      <c r="A28" s="1"/>
      <c r="B28" s="1">
        <v>40503</v>
      </c>
      <c r="C28" s="38"/>
      <c r="E28" s="54">
        <f t="shared" si="0"/>
        <v>0</v>
      </c>
    </row>
    <row r="29" spans="1:5" ht="12.75">
      <c r="A29" s="1"/>
      <c r="B29" s="1">
        <v>40510</v>
      </c>
      <c r="C29" s="38"/>
      <c r="E29" s="54">
        <f t="shared" si="0"/>
        <v>0</v>
      </c>
    </row>
    <row r="30" spans="1:5" ht="12.75">
      <c r="A30" s="1"/>
      <c r="B30" s="1">
        <v>40517</v>
      </c>
      <c r="C30" s="38"/>
      <c r="E30" s="54">
        <f t="shared" si="0"/>
        <v>0</v>
      </c>
    </row>
    <row r="31" spans="1:6" s="58" customFormat="1" ht="12.75">
      <c r="A31" s="1"/>
      <c r="B31" s="1">
        <v>40524</v>
      </c>
      <c r="C31" s="60"/>
      <c r="E31" s="54">
        <f t="shared" si="0"/>
        <v>0</v>
      </c>
      <c r="F31" s="61"/>
    </row>
    <row r="32" spans="1:5" ht="12.75">
      <c r="A32" s="1"/>
      <c r="B32" s="1">
        <v>40531</v>
      </c>
      <c r="C32" s="38"/>
      <c r="E32" s="54">
        <f t="shared" si="0"/>
        <v>0</v>
      </c>
    </row>
    <row r="33" spans="2:5" ht="12.75">
      <c r="B33" s="1">
        <v>40538</v>
      </c>
      <c r="C33" s="38"/>
      <c r="E33" s="54">
        <f t="shared" si="0"/>
        <v>0</v>
      </c>
    </row>
    <row r="34" spans="2:5" ht="12.75">
      <c r="B34" s="1">
        <v>40545</v>
      </c>
      <c r="C34" s="38"/>
      <c r="E34" s="54">
        <f t="shared" si="0"/>
        <v>0</v>
      </c>
    </row>
    <row r="35" spans="2:5" ht="12.75">
      <c r="B35" s="1">
        <v>40552</v>
      </c>
      <c r="C35" s="38"/>
      <c r="E35" s="54">
        <f t="shared" si="0"/>
        <v>0</v>
      </c>
    </row>
    <row r="36" spans="2:5" ht="12.75">
      <c r="B36" s="1">
        <v>40559</v>
      </c>
      <c r="C36" s="38"/>
      <c r="E36" s="54">
        <f t="shared" si="0"/>
        <v>0</v>
      </c>
    </row>
    <row r="37" spans="2:5" ht="12.75">
      <c r="B37" s="1">
        <v>40566</v>
      </c>
      <c r="C37" s="38"/>
      <c r="E37" s="54">
        <f t="shared" si="0"/>
        <v>0</v>
      </c>
    </row>
    <row r="38" spans="1:7" ht="12.75">
      <c r="A38" s="29"/>
      <c r="B38" s="1">
        <v>40573</v>
      </c>
      <c r="C38" s="70"/>
      <c r="D38" s="29"/>
      <c r="E38" s="54">
        <f t="shared" si="0"/>
        <v>0</v>
      </c>
      <c r="F38" s="71"/>
      <c r="G38" s="29"/>
    </row>
    <row r="39" spans="1:7" s="58" customFormat="1" ht="12.75">
      <c r="A39" s="64"/>
      <c r="B39" s="1">
        <v>40580</v>
      </c>
      <c r="C39" s="63"/>
      <c r="D39" s="64"/>
      <c r="E39" s="54">
        <f t="shared" si="0"/>
        <v>0</v>
      </c>
      <c r="F39" s="65"/>
      <c r="G39" s="64"/>
    </row>
    <row r="40" spans="1:7" ht="12.75">
      <c r="A40" s="29"/>
      <c r="B40" s="1">
        <v>40587</v>
      </c>
      <c r="C40" s="70"/>
      <c r="D40" s="29"/>
      <c r="E40" s="54">
        <f t="shared" si="0"/>
        <v>0</v>
      </c>
      <c r="F40" s="71"/>
      <c r="G40" s="29"/>
    </row>
    <row r="41" spans="1:7" s="58" customFormat="1" ht="12.75">
      <c r="A41" s="64"/>
      <c r="B41" s="1">
        <v>40594</v>
      </c>
      <c r="C41" s="63"/>
      <c r="D41" s="64"/>
      <c r="E41" s="54">
        <f t="shared" si="0"/>
        <v>0</v>
      </c>
      <c r="F41" s="65"/>
      <c r="G41" s="64"/>
    </row>
    <row r="42" spans="1:7" s="58" customFormat="1" ht="12.75">
      <c r="A42" s="64"/>
      <c r="B42" s="1">
        <v>40601</v>
      </c>
      <c r="C42" s="63"/>
      <c r="D42" s="64"/>
      <c r="E42" s="54">
        <f t="shared" si="0"/>
        <v>0</v>
      </c>
      <c r="F42" s="65"/>
      <c r="G42" s="64"/>
    </row>
    <row r="43" spans="1:7" ht="12.75">
      <c r="A43" s="29"/>
      <c r="B43" s="1">
        <v>40608</v>
      </c>
      <c r="C43" s="70"/>
      <c r="D43" s="29"/>
      <c r="E43" s="54">
        <f t="shared" si="0"/>
        <v>0</v>
      </c>
      <c r="F43" s="71"/>
      <c r="G43" s="29"/>
    </row>
    <row r="44" spans="1:7" ht="12.75">
      <c r="A44" s="29"/>
      <c r="B44" s="1">
        <v>40615</v>
      </c>
      <c r="C44" s="70"/>
      <c r="D44" s="29"/>
      <c r="E44" s="54">
        <f t="shared" si="0"/>
        <v>0</v>
      </c>
      <c r="F44" s="71"/>
      <c r="G44" s="29"/>
    </row>
    <row r="45" spans="1:7" ht="12.75">
      <c r="A45" s="29"/>
      <c r="B45" s="1">
        <v>40622</v>
      </c>
      <c r="C45" s="70"/>
      <c r="D45" s="29"/>
      <c r="E45" s="54">
        <f t="shared" si="0"/>
        <v>0</v>
      </c>
      <c r="F45" s="71"/>
      <c r="G45" s="29"/>
    </row>
    <row r="46" spans="1:7" s="58" customFormat="1" ht="12.75">
      <c r="A46" s="64"/>
      <c r="B46" s="1">
        <v>40629</v>
      </c>
      <c r="C46" s="63"/>
      <c r="D46" s="64"/>
      <c r="E46" s="54">
        <f t="shared" si="0"/>
        <v>0</v>
      </c>
      <c r="F46" s="65"/>
      <c r="G46" s="64"/>
    </row>
    <row r="47" spans="1:7" ht="12.75">
      <c r="A47" s="29"/>
      <c r="B47" s="1">
        <v>40636</v>
      </c>
      <c r="C47" s="70"/>
      <c r="D47" s="29"/>
      <c r="E47" s="54">
        <f t="shared" si="0"/>
        <v>0</v>
      </c>
      <c r="F47" s="71"/>
      <c r="G47" s="29"/>
    </row>
    <row r="48" spans="1:7" ht="12.75">
      <c r="A48" s="29"/>
      <c r="B48" s="1">
        <v>40643</v>
      </c>
      <c r="C48" s="70"/>
      <c r="D48" s="29"/>
      <c r="E48" s="54">
        <f t="shared" si="0"/>
        <v>0</v>
      </c>
      <c r="F48" s="71"/>
      <c r="G48" s="29"/>
    </row>
    <row r="49" spans="2:5" ht="12.75">
      <c r="B49" s="1">
        <v>40650</v>
      </c>
      <c r="C49" s="38"/>
      <c r="E49" s="54">
        <f t="shared" si="0"/>
        <v>0</v>
      </c>
    </row>
    <row r="50" spans="2:5" ht="12.75">
      <c r="B50" s="1">
        <v>40657</v>
      </c>
      <c r="C50" s="38"/>
      <c r="E50" s="54">
        <f t="shared" si="0"/>
        <v>0</v>
      </c>
    </row>
    <row r="51" spans="2:5" ht="12.75">
      <c r="B51" s="1">
        <v>40664</v>
      </c>
      <c r="C51" s="38"/>
      <c r="E51" s="54">
        <f t="shared" si="0"/>
        <v>0</v>
      </c>
    </row>
    <row r="52" spans="2:5" ht="12.75">
      <c r="B52" s="1">
        <v>40671</v>
      </c>
      <c r="C52" s="38"/>
      <c r="E52" s="54">
        <f t="shared" si="0"/>
        <v>0</v>
      </c>
    </row>
    <row r="53" spans="2:5" ht="12.75">
      <c r="B53" s="1">
        <v>40678</v>
      </c>
      <c r="C53" s="38"/>
      <c r="E53" s="54">
        <f t="shared" si="0"/>
        <v>0</v>
      </c>
    </row>
    <row r="54" spans="2:6" s="58" customFormat="1" ht="12.75">
      <c r="B54" s="1">
        <v>40685</v>
      </c>
      <c r="C54" s="60"/>
      <c r="E54" s="54">
        <f t="shared" si="0"/>
        <v>0</v>
      </c>
      <c r="F54" s="61"/>
    </row>
    <row r="55" spans="2:6" s="58" customFormat="1" ht="12.75">
      <c r="B55" s="1">
        <v>40692</v>
      </c>
      <c r="C55" s="60"/>
      <c r="E55" s="54">
        <f t="shared" si="0"/>
        <v>0</v>
      </c>
      <c r="F55" s="61"/>
    </row>
    <row r="56" spans="2:5" ht="12.75">
      <c r="B56" s="1">
        <v>40699</v>
      </c>
      <c r="C56" s="38"/>
      <c r="E56" s="54">
        <f t="shared" si="0"/>
        <v>0</v>
      </c>
    </row>
    <row r="57" spans="2:6" s="58" customFormat="1" ht="12.75">
      <c r="B57" s="1">
        <v>40706</v>
      </c>
      <c r="C57" s="60"/>
      <c r="E57" s="54">
        <f t="shared" si="0"/>
        <v>0</v>
      </c>
      <c r="F57" s="61"/>
    </row>
    <row r="58" spans="2:6" s="58" customFormat="1" ht="12.75">
      <c r="B58" s="1">
        <v>40713</v>
      </c>
      <c r="C58" s="60"/>
      <c r="E58" s="54">
        <f t="shared" si="0"/>
        <v>0</v>
      </c>
      <c r="F58" s="61"/>
    </row>
    <row r="59" spans="2:3" ht="12.75">
      <c r="B59" s="57"/>
      <c r="C59" s="38"/>
    </row>
    <row r="60" spans="1:7" ht="12.75">
      <c r="A60" s="58"/>
      <c r="B60" s="59"/>
      <c r="C60" s="38"/>
      <c r="F60" s="61"/>
      <c r="G60" s="58"/>
    </row>
    <row r="61" spans="2:3" ht="12.75">
      <c r="B61" s="57"/>
      <c r="C61" s="38"/>
    </row>
    <row r="62" spans="1:7" ht="12.75">
      <c r="A62" s="58"/>
      <c r="B62" s="59"/>
      <c r="C62" s="38"/>
      <c r="F62" s="61"/>
      <c r="G62" s="58"/>
    </row>
    <row r="63" spans="2:3" ht="12.75">
      <c r="B63" s="57"/>
      <c r="C63" s="38"/>
    </row>
    <row r="64" spans="1:6" ht="12.75">
      <c r="A64" s="58"/>
      <c r="B64" s="59"/>
      <c r="C64" s="38"/>
      <c r="F64" s="61"/>
    </row>
    <row r="65" spans="2:3" ht="12.75">
      <c r="B65" s="57"/>
      <c r="C65" s="38"/>
    </row>
    <row r="66" spans="2:3" ht="12.75">
      <c r="B66" s="57"/>
      <c r="C66" s="57"/>
    </row>
    <row r="67" spans="1:7" ht="13.5" thickBot="1">
      <c r="A67" s="52" t="s">
        <v>69</v>
      </c>
      <c r="B67" s="66"/>
      <c r="C67" s="66"/>
      <c r="D67" s="52"/>
      <c r="E67" s="67">
        <f>SUM(E7:E65)</f>
        <v>1796.9399999999998</v>
      </c>
      <c r="F67" s="67">
        <f>SUM(F7:F65)</f>
        <v>1796.94</v>
      </c>
      <c r="G67" s="52"/>
    </row>
    <row r="68" ht="13.5" thickTop="1"/>
    <row r="69" spans="1:7" ht="12.75">
      <c r="A69" s="41" t="s">
        <v>70</v>
      </c>
      <c r="B69" s="41"/>
      <c r="C69" s="41"/>
      <c r="D69" s="41"/>
      <c r="E69" s="62"/>
      <c r="F69" s="68">
        <f>E67-F67</f>
        <v>0</v>
      </c>
      <c r="G69" s="4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Rochelle</dc:creator>
  <cp:keywords/>
  <dc:description/>
  <cp:lastModifiedBy>Howard</cp:lastModifiedBy>
  <cp:lastPrinted>2012-04-25T22:53:44Z</cp:lastPrinted>
  <dcterms:created xsi:type="dcterms:W3CDTF">2008-12-29T18:47:14Z</dcterms:created>
  <dcterms:modified xsi:type="dcterms:W3CDTF">2014-02-01T08:01:17Z</dcterms:modified>
  <cp:category/>
  <cp:version/>
  <cp:contentType/>
  <cp:contentStatus/>
</cp:coreProperties>
</file>